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D:\Usa's data\งานต้นทุนผลผลิต\Cost 2568 T^T\ข้อมูลเชื่อมโยงผลผลิต 2568 จากกองแผนงาน\ตาราง1-6 และ 7-12\"/>
    </mc:Choice>
  </mc:AlternateContent>
  <bookViews>
    <workbookView xWindow="-15" yWindow="-15" windowWidth="9600" windowHeight="12390" tabRatio="824" activeTab="7"/>
  </bookViews>
  <sheets>
    <sheet name="ตารางที่ 7" sheetId="1" r:id="rId1"/>
    <sheet name="ตารางที่ 8" sheetId="5" r:id="rId2"/>
    <sheet name="ตารางที่ 9" sheetId="3" r:id="rId3"/>
    <sheet name="ตารางที่ 10" sheetId="6" r:id="rId4"/>
    <sheet name="ตารางที่ 11(ไม่ใช้วิเคราะห์)" sheetId="8" r:id="rId5"/>
    <sheet name="ตารางที่ 11(ไม่รวมงบบุค)" sheetId="25" r:id="rId6"/>
    <sheet name="ตารางที่ 11เกิน20" sheetId="28" r:id="rId7"/>
    <sheet name="ตารางที่  12" sheetId="10" r:id="rId8"/>
    <sheet name="รายงานสรุป" sheetId="24" r:id="rId9"/>
    <sheet name="11 เหตุผล" sheetId="23" r:id="rId10"/>
    <sheet name="7. เหตุผล" sheetId="22" r:id="rId11"/>
    <sheet name="7 เหตุผล(ตย.)" sheetId="2" r:id="rId12"/>
    <sheet name="11 เหตุผล ตย." sheetId="9" r:id="rId13"/>
    <sheet name="ตัวอย่าง1" sheetId="16" r:id="rId14"/>
    <sheet name="ตัวอย่าง2" sheetId="18" r:id="rId15"/>
    <sheet name="ตัวอย่าง3" sheetId="20" r:id="rId16"/>
    <sheet name="รายงานสรุป ตย" sheetId="15" r:id="rId17"/>
  </sheets>
  <externalReferences>
    <externalReference r:id="rId18"/>
    <externalReference r:id="rId19"/>
    <externalReference r:id="rId20"/>
  </externalReferences>
  <definedNames>
    <definedName name="_xlnm._FilterDatabase" localSheetId="4" hidden="1">'ตารางที่ 11(ไม่ใช้วิเคราะห์)'!$A$3:$AC$177</definedName>
    <definedName name="_xlnm._FilterDatabase" localSheetId="5" hidden="1">'ตารางที่ 11(ไม่รวมงบบุค)'!$A$5:$AB$177</definedName>
    <definedName name="_xlnm._FilterDatabase" localSheetId="6" hidden="1">'ตารางที่ 11เกิน20'!$A$5:$AB$177</definedName>
    <definedName name="_xlnm._FilterDatabase" localSheetId="0" hidden="1">'ตารางที่ 7'!$U$1:$U$38</definedName>
    <definedName name="_xlnm.Print_Area" localSheetId="9">'11 เหตุผล'!$A$1:$H$89</definedName>
    <definedName name="_xlnm.Print_Area" localSheetId="12">'11 เหตุผล ตย.'!$A$1:$H$735</definedName>
    <definedName name="_xlnm.Print_Area" localSheetId="3">'ตารางที่ 10'!$A$1:$U$43</definedName>
    <definedName name="_xlnm.Print_Area" localSheetId="4">'ตารางที่ 11(ไม่ใช้วิเคราะห์)'!$A$1:$AB$175</definedName>
    <definedName name="_xlnm.Print_Area" localSheetId="5">'ตารางที่ 11(ไม่รวมงบบุค)'!$A$1:$AB$175</definedName>
    <definedName name="_xlnm.Print_Area" localSheetId="6">'ตารางที่ 11เกิน20'!$A$1:$AB$175</definedName>
    <definedName name="_xlnm.Print_Area" localSheetId="0">'ตารางที่ 7'!$A$1:$U$35</definedName>
    <definedName name="_xlnm.Print_Area" localSheetId="1">'ตารางที่ 8'!$A$1:$V$50</definedName>
    <definedName name="_xlnm.Print_Area" localSheetId="2">'ตารางที่ 9'!$A$1:$U$50</definedName>
    <definedName name="_xlnm.Print_Area" localSheetId="8">รายงานสรุป!$A$1:$J$16</definedName>
    <definedName name="_xlnm.Print_Area" localSheetId="16">'รายงานสรุป ตย'!$A$1:$J$23</definedName>
    <definedName name="_xlnm.Print_Titles" localSheetId="13">ตัวอย่าง1!$1:$5</definedName>
    <definedName name="_xlnm.Print_Titles" localSheetId="14">ตัวอย่าง2!$1:$5</definedName>
    <definedName name="_xlnm.Print_Titles" localSheetId="3">'ตารางที่ 10'!$3:$6</definedName>
    <definedName name="_xlnm.Print_Titles" localSheetId="4">'ตารางที่ 11(ไม่ใช้วิเคราะห์)'!$1:$5</definedName>
    <definedName name="_xlnm.Print_Titles" localSheetId="5">'ตารางที่ 11(ไม่รวมงบบุค)'!$1:$5</definedName>
    <definedName name="_xlnm.Print_Titles" localSheetId="6">'ตารางที่ 11เกิน20'!$1:$5</definedName>
    <definedName name="_xlnm.Print_Titles" localSheetId="0">'ตารางที่ 7'!$1:$6</definedName>
    <definedName name="_xlnm.Print_Titles" localSheetId="1">'ตารางที่ 8'!$3:$6</definedName>
    <definedName name="_xlnm.Print_Titles" localSheetId="2">'ตารางที่ 9'!$1:$6</definedName>
  </definedNames>
  <calcPr calcId="152511"/>
</workbook>
</file>

<file path=xl/calcChain.xml><?xml version="1.0" encoding="utf-8"?>
<calcChain xmlns="http://schemas.openxmlformats.org/spreadsheetml/2006/main">
  <c r="B8" i="28" l="1"/>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170" i="28"/>
  <c r="B171" i="28"/>
  <c r="B172" i="28"/>
  <c r="B173" i="28"/>
  <c r="B174" i="28"/>
  <c r="M176" i="28"/>
  <c r="AB176" i="28" s="1"/>
  <c r="L8" i="25"/>
  <c r="L174" i="25"/>
  <c r="L166" i="25"/>
  <c r="F166" i="25"/>
  <c r="L173" i="25"/>
  <c r="L172" i="25"/>
  <c r="L171" i="25"/>
  <c r="L170" i="25"/>
  <c r="L169" i="25"/>
  <c r="L165" i="25"/>
  <c r="L164" i="25"/>
  <c r="L163" i="25"/>
  <c r="L162" i="25"/>
  <c r="L161" i="25"/>
  <c r="L160" i="25"/>
  <c r="L159" i="25"/>
  <c r="L158" i="25"/>
  <c r="L157" i="25"/>
  <c r="L156" i="25"/>
  <c r="L155" i="25"/>
  <c r="L154" i="25"/>
  <c r="L153" i="25"/>
  <c r="L152" i="25"/>
  <c r="L151" i="25"/>
  <c r="L150" i="25"/>
  <c r="L146" i="25"/>
  <c r="L145" i="25"/>
  <c r="L144" i="25"/>
  <c r="L143" i="25"/>
  <c r="L142" i="25"/>
  <c r="L141" i="25"/>
  <c r="L140" i="25"/>
  <c r="L139" i="25"/>
  <c r="L138" i="25"/>
  <c r="L137" i="25"/>
  <c r="L136" i="25"/>
  <c r="L135" i="25"/>
  <c r="L134" i="25"/>
  <c r="L133" i="25"/>
  <c r="L132" i="25"/>
  <c r="L131" i="25"/>
  <c r="L130" i="25"/>
  <c r="L129" i="25"/>
  <c r="L128" i="25"/>
  <c r="L127" i="25"/>
  <c r="L126" i="25"/>
  <c r="L125" i="25"/>
  <c r="L124" i="25"/>
  <c r="L123" i="25"/>
  <c r="L122" i="25"/>
  <c r="L121" i="25"/>
  <c r="L118" i="25"/>
  <c r="L117" i="25"/>
  <c r="L116" i="25"/>
  <c r="L115" i="25"/>
  <c r="L114" i="25"/>
  <c r="L113" i="25"/>
  <c r="L112" i="25"/>
  <c r="L111" i="25"/>
  <c r="L110" i="25"/>
  <c r="L109" i="25"/>
  <c r="L106" i="25"/>
  <c r="L105" i="25"/>
  <c r="L104" i="25"/>
  <c r="L103" i="25"/>
  <c r="L102" i="25"/>
  <c r="L101" i="25"/>
  <c r="L100" i="25"/>
  <c r="L99" i="25"/>
  <c r="L98" i="25"/>
  <c r="L95" i="25"/>
  <c r="L94" i="25"/>
  <c r="L91" i="25"/>
  <c r="L90" i="25"/>
  <c r="L87" i="25"/>
  <c r="L9" i="25"/>
  <c r="L10" i="25"/>
  <c r="L11" i="25"/>
  <c r="L12" i="25"/>
  <c r="L13" i="25"/>
  <c r="L14" i="25"/>
  <c r="L15" i="25"/>
  <c r="L16" i="25"/>
  <c r="L17" i="25"/>
  <c r="L18" i="25"/>
  <c r="L19" i="25"/>
  <c r="L20" i="25"/>
  <c r="L21" i="25"/>
  <c r="L22" i="25"/>
  <c r="L23" i="25"/>
  <c r="L24" i="25"/>
  <c r="L25" i="25"/>
  <c r="L26" i="25"/>
  <c r="L27" i="25"/>
  <c r="L28" i="25"/>
  <c r="L29"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3" i="25"/>
  <c r="L84" i="25"/>
  <c r="L7" i="25" l="1"/>
  <c r="M166" i="25"/>
  <c r="M180" i="28" l="1"/>
  <c r="M177" i="28"/>
  <c r="Y177" i="28" l="1"/>
  <c r="U26" i="6" l="1"/>
  <c r="S26" i="6"/>
  <c r="S25" i="6"/>
  <c r="U23" i="6"/>
  <c r="U15" i="6"/>
  <c r="U12" i="6"/>
  <c r="S12" i="6"/>
  <c r="T27" i="5"/>
  <c r="T23" i="5"/>
  <c r="T22" i="5"/>
  <c r="T20" i="5"/>
  <c r="T19" i="5"/>
  <c r="U44" i="3" l="1"/>
  <c r="T11" i="5"/>
  <c r="V9" i="5"/>
  <c r="U9" i="5"/>
  <c r="T9" i="5"/>
  <c r="S34" i="6"/>
  <c r="S33" i="6"/>
  <c r="S32" i="6"/>
  <c r="S29" i="6"/>
  <c r="U25" i="6"/>
  <c r="U24" i="6"/>
  <c r="S18" i="6"/>
  <c r="S15" i="6"/>
  <c r="S11" i="6"/>
  <c r="S9" i="6"/>
  <c r="S8" i="6"/>
  <c r="S38" i="6"/>
  <c r="S37" i="6"/>
  <c r="U38" i="6" l="1"/>
  <c r="T38" i="6"/>
  <c r="U37" i="6"/>
  <c r="U34" i="6"/>
  <c r="T33" i="6"/>
  <c r="T34" i="6"/>
  <c r="U29" i="6"/>
  <c r="T29" i="6"/>
  <c r="T26" i="6"/>
  <c r="T25" i="6"/>
  <c r="T24" i="6"/>
  <c r="S24" i="6"/>
  <c r="S23" i="6"/>
  <c r="T19" i="6"/>
  <c r="S17" i="6"/>
  <c r="T13" i="3"/>
  <c r="T12" i="6"/>
  <c r="U9" i="3"/>
  <c r="T9" i="3"/>
  <c r="S9" i="3"/>
  <c r="U9" i="6"/>
  <c r="T9" i="6"/>
  <c r="U7" i="6"/>
  <c r="U8" i="6"/>
  <c r="U11" i="6"/>
  <c r="U16" i="6"/>
  <c r="U17" i="6"/>
  <c r="U18" i="6"/>
  <c r="U32" i="6"/>
  <c r="U33" i="6"/>
  <c r="T7" i="6"/>
  <c r="T8" i="6"/>
  <c r="T11" i="6"/>
  <c r="T15" i="6"/>
  <c r="T16" i="6"/>
  <c r="T17" i="6"/>
  <c r="T18" i="6"/>
  <c r="T23" i="6"/>
  <c r="T32" i="6"/>
  <c r="T37" i="6"/>
  <c r="S7" i="6"/>
  <c r="S16" i="6"/>
  <c r="O43" i="6"/>
  <c r="E43" i="6" l="1"/>
  <c r="D43" i="6"/>
  <c r="C43" i="6"/>
  <c r="B43" i="6"/>
  <c r="F40" i="6"/>
  <c r="F36" i="6"/>
  <c r="F35" i="6"/>
  <c r="F34" i="6"/>
  <c r="F33" i="6"/>
  <c r="F37" i="6"/>
  <c r="F32" i="6"/>
  <c r="F28" i="6"/>
  <c r="F27" i="6"/>
  <c r="F25" i="6"/>
  <c r="F22" i="6"/>
  <c r="I22" i="6" s="1"/>
  <c r="F21" i="6"/>
  <c r="I21" i="6" s="1"/>
  <c r="F39" i="6"/>
  <c r="F31" i="6"/>
  <c r="F24" i="6"/>
  <c r="F30" i="6"/>
  <c r="F20" i="6"/>
  <c r="F23" i="6"/>
  <c r="F19" i="6"/>
  <c r="F18" i="6"/>
  <c r="F17" i="6"/>
  <c r="F16" i="6"/>
  <c r="F15" i="6"/>
  <c r="F26" i="6"/>
  <c r="F38" i="6"/>
  <c r="F14" i="6"/>
  <c r="F13" i="6"/>
  <c r="F11" i="6"/>
  <c r="F29" i="6"/>
  <c r="F12" i="6"/>
  <c r="F9" i="6"/>
  <c r="F8" i="6"/>
  <c r="F7" i="6"/>
  <c r="I20" i="6" l="1"/>
  <c r="U19" i="6" s="1"/>
  <c r="S19" i="6"/>
  <c r="I8" i="6"/>
  <c r="I11" i="6"/>
  <c r="I26" i="6"/>
  <c r="I18" i="6"/>
  <c r="I30" i="6"/>
  <c r="I28" i="6"/>
  <c r="I34" i="6"/>
  <c r="I9" i="6"/>
  <c r="I15" i="6"/>
  <c r="I19" i="6"/>
  <c r="I24" i="6"/>
  <c r="I32" i="6"/>
  <c r="I35" i="6"/>
  <c r="I12" i="6"/>
  <c r="I14" i="6"/>
  <c r="I16" i="6"/>
  <c r="I23" i="6"/>
  <c r="I31" i="6"/>
  <c r="I25" i="6"/>
  <c r="I37" i="6"/>
  <c r="I36" i="6"/>
  <c r="I13" i="6"/>
  <c r="I29" i="6"/>
  <c r="I38" i="6"/>
  <c r="I17" i="6"/>
  <c r="I39" i="6"/>
  <c r="I27" i="6"/>
  <c r="I33" i="6"/>
  <c r="I40" i="6"/>
  <c r="F43" i="6"/>
  <c r="I7" i="6"/>
  <c r="S42" i="3" l="1"/>
  <c r="U40" i="3"/>
  <c r="T40" i="3"/>
  <c r="S40" i="3"/>
  <c r="U34" i="3"/>
  <c r="T34" i="3"/>
  <c r="S34" i="3"/>
  <c r="U30" i="3"/>
  <c r="U23" i="3"/>
  <c r="T23" i="3"/>
  <c r="S23" i="3"/>
  <c r="S18" i="3"/>
  <c r="V16" i="5"/>
  <c r="U16" i="5"/>
  <c r="T16" i="5"/>
  <c r="S16" i="3"/>
  <c r="T13" i="5"/>
  <c r="U16" i="3"/>
  <c r="T16" i="3"/>
  <c r="U13" i="3"/>
  <c r="S13" i="3"/>
  <c r="U7" i="3"/>
  <c r="U8" i="3"/>
  <c r="U11" i="3"/>
  <c r="U12" i="3"/>
  <c r="U18" i="3"/>
  <c r="U19" i="3"/>
  <c r="U20" i="3"/>
  <c r="U21" i="3"/>
  <c r="U22" i="3"/>
  <c r="U27" i="3"/>
  <c r="U28" i="3"/>
  <c r="U29" i="3"/>
  <c r="U31" i="3"/>
  <c r="U32" i="3"/>
  <c r="U33" i="3"/>
  <c r="U38" i="3"/>
  <c r="U39" i="3"/>
  <c r="U42" i="3"/>
  <c r="U43" i="3"/>
  <c r="T7" i="3"/>
  <c r="T8" i="3"/>
  <c r="T11" i="3"/>
  <c r="T12" i="3"/>
  <c r="T18" i="3"/>
  <c r="T19" i="3"/>
  <c r="T20" i="3"/>
  <c r="T21" i="3"/>
  <c r="T22" i="3"/>
  <c r="T27" i="3"/>
  <c r="T28" i="3"/>
  <c r="T29" i="3"/>
  <c r="T30" i="3"/>
  <c r="T31" i="3"/>
  <c r="T32" i="3"/>
  <c r="T33" i="3"/>
  <c r="T38" i="3"/>
  <c r="T39" i="3"/>
  <c r="T42" i="3"/>
  <c r="T43" i="3"/>
  <c r="T44" i="3"/>
  <c r="S7" i="3"/>
  <c r="S8" i="3"/>
  <c r="S11" i="3"/>
  <c r="S12" i="3"/>
  <c r="S19" i="3"/>
  <c r="S20" i="3"/>
  <c r="S21" i="3"/>
  <c r="S22" i="3"/>
  <c r="S27" i="3"/>
  <c r="S28" i="3"/>
  <c r="S29" i="3"/>
  <c r="S30" i="3"/>
  <c r="S31" i="3"/>
  <c r="S32" i="3"/>
  <c r="S33" i="3"/>
  <c r="S38" i="3"/>
  <c r="S39" i="3"/>
  <c r="S43" i="3"/>
  <c r="S44" i="3"/>
  <c r="O49" i="3"/>
  <c r="F49" i="3"/>
  <c r="E49" i="3"/>
  <c r="D49" i="3"/>
  <c r="C49" i="3"/>
  <c r="B49" i="3"/>
  <c r="F46" i="3"/>
  <c r="I46" i="3" s="1"/>
  <c r="F41" i="3"/>
  <c r="I41" i="3" s="1"/>
  <c r="F42" i="3"/>
  <c r="I42" i="3" s="1"/>
  <c r="F40" i="3"/>
  <c r="I40" i="3" s="1"/>
  <c r="F39" i="3"/>
  <c r="I39" i="3" s="1"/>
  <c r="F43" i="3"/>
  <c r="I43" i="3" s="1"/>
  <c r="F38" i="3"/>
  <c r="I38" i="3" s="1"/>
  <c r="F33" i="3"/>
  <c r="I33" i="3" s="1"/>
  <c r="F32" i="3"/>
  <c r="I32" i="3" s="1"/>
  <c r="F30" i="3"/>
  <c r="I30" i="3" s="1"/>
  <c r="F29" i="3"/>
  <c r="I29" i="3" s="1"/>
  <c r="F26" i="3"/>
  <c r="I26" i="3" s="1"/>
  <c r="F25" i="3"/>
  <c r="I25" i="3" s="1"/>
  <c r="F45" i="3"/>
  <c r="I45" i="3" s="1"/>
  <c r="F37" i="3"/>
  <c r="I37" i="3" s="1"/>
  <c r="F28" i="3"/>
  <c r="I28" i="3" s="1"/>
  <c r="F36" i="3"/>
  <c r="I36" i="3" s="1"/>
  <c r="F35" i="3"/>
  <c r="I35" i="3" s="1"/>
  <c r="F24" i="3"/>
  <c r="I24" i="3" s="1"/>
  <c r="F27" i="3"/>
  <c r="I27" i="3" s="1"/>
  <c r="F23" i="3"/>
  <c r="I23" i="3" s="1"/>
  <c r="F22" i="3"/>
  <c r="I22" i="3" s="1"/>
  <c r="F21" i="3"/>
  <c r="I21" i="3" s="1"/>
  <c r="F20" i="3"/>
  <c r="I20" i="3" s="1"/>
  <c r="F19" i="3"/>
  <c r="I19" i="3" s="1"/>
  <c r="F16" i="3"/>
  <c r="I16" i="3" s="1"/>
  <c r="F18" i="3"/>
  <c r="I18" i="3" s="1"/>
  <c r="F31" i="3"/>
  <c r="I31" i="3" s="1"/>
  <c r="F44" i="3"/>
  <c r="I44" i="3" s="1"/>
  <c r="F15" i="3"/>
  <c r="I15" i="3" s="1"/>
  <c r="F14" i="3"/>
  <c r="I14" i="3" s="1"/>
  <c r="F12" i="3"/>
  <c r="I12" i="3" s="1"/>
  <c r="F11" i="3"/>
  <c r="I11" i="3" s="1"/>
  <c r="F34" i="3"/>
  <c r="I34" i="3" s="1"/>
  <c r="F13" i="3"/>
  <c r="I13" i="3" s="1"/>
  <c r="F9" i="3"/>
  <c r="I9" i="3" s="1"/>
  <c r="F8" i="3"/>
  <c r="I8" i="3" s="1"/>
  <c r="F7" i="3"/>
  <c r="I7" i="3" s="1"/>
  <c r="G8" i="10" l="1"/>
  <c r="C9" i="10"/>
  <c r="B9" i="10"/>
  <c r="D8" i="10"/>
  <c r="D7" i="10"/>
  <c r="D6" i="10"/>
  <c r="D9" i="10" s="1"/>
  <c r="K149" i="25" l="1"/>
  <c r="J149" i="25"/>
  <c r="G149" i="25"/>
  <c r="I149" i="25"/>
  <c r="H149" i="25"/>
  <c r="E149" i="25"/>
  <c r="D149" i="25"/>
  <c r="C149" i="25"/>
  <c r="C120" i="25"/>
  <c r="D120" i="25"/>
  <c r="E120" i="25"/>
  <c r="H120" i="25"/>
  <c r="I120" i="25"/>
  <c r="G120" i="25"/>
  <c r="J120" i="25"/>
  <c r="K120" i="25"/>
  <c r="C108" i="25"/>
  <c r="D108" i="25"/>
  <c r="E108" i="25"/>
  <c r="H108" i="25"/>
  <c r="I108" i="25"/>
  <c r="G108" i="25"/>
  <c r="J108" i="25"/>
  <c r="K108" i="25"/>
  <c r="C97" i="25"/>
  <c r="D97" i="25"/>
  <c r="E97" i="25"/>
  <c r="H97" i="25"/>
  <c r="I97" i="25"/>
  <c r="G97" i="25"/>
  <c r="J97" i="25"/>
  <c r="K97" i="25"/>
  <c r="C93" i="25"/>
  <c r="D93" i="25"/>
  <c r="E93" i="25"/>
  <c r="H93" i="25"/>
  <c r="I93" i="25"/>
  <c r="G93" i="25"/>
  <c r="J93" i="25"/>
  <c r="K93" i="25"/>
  <c r="C89" i="25"/>
  <c r="D89" i="25"/>
  <c r="E89" i="25"/>
  <c r="H89" i="25"/>
  <c r="I89" i="25"/>
  <c r="G89" i="25"/>
  <c r="J89" i="25"/>
  <c r="K89" i="25"/>
  <c r="C86" i="25"/>
  <c r="D86" i="25"/>
  <c r="E86" i="25"/>
  <c r="H86" i="25"/>
  <c r="I86" i="25"/>
  <c r="G86" i="25"/>
  <c r="J86" i="25"/>
  <c r="K86" i="25"/>
  <c r="D7" i="25"/>
  <c r="M176" i="25"/>
  <c r="AB176" i="25" s="1"/>
  <c r="C168" i="25"/>
  <c r="D168" i="25"/>
  <c r="E168" i="25"/>
  <c r="H168" i="25"/>
  <c r="I168" i="25"/>
  <c r="G168" i="25"/>
  <c r="J168" i="25"/>
  <c r="K168" i="25"/>
  <c r="C7" i="25"/>
  <c r="L86" i="25"/>
  <c r="F8" i="25"/>
  <c r="K7" i="25"/>
  <c r="J7" i="25"/>
  <c r="G7" i="25"/>
  <c r="I7" i="25"/>
  <c r="H7" i="25"/>
  <c r="E7" i="25"/>
  <c r="F174" i="25"/>
  <c r="F173" i="25"/>
  <c r="F172" i="25"/>
  <c r="M172" i="25" s="1"/>
  <c r="F171" i="25"/>
  <c r="F170" i="25"/>
  <c r="F169" i="25"/>
  <c r="F165" i="25"/>
  <c r="F164" i="25"/>
  <c r="F163" i="25"/>
  <c r="F162" i="25"/>
  <c r="M162" i="25" s="1"/>
  <c r="F161" i="25"/>
  <c r="F160" i="25"/>
  <c r="F159" i="25"/>
  <c r="F158" i="25"/>
  <c r="M158" i="25" s="1"/>
  <c r="F157" i="25"/>
  <c r="F156" i="25"/>
  <c r="F155" i="25"/>
  <c r="F154" i="25"/>
  <c r="M154" i="25" s="1"/>
  <c r="F153" i="25"/>
  <c r="F152" i="25"/>
  <c r="F151" i="25"/>
  <c r="F150" i="25"/>
  <c r="M150" i="25" s="1"/>
  <c r="F146" i="25"/>
  <c r="F145" i="25"/>
  <c r="F144" i="25"/>
  <c r="F143" i="25"/>
  <c r="M143" i="25" s="1"/>
  <c r="F142" i="25"/>
  <c r="F141" i="25"/>
  <c r="F140" i="25"/>
  <c r="F139" i="25"/>
  <c r="M139" i="25" s="1"/>
  <c r="F138" i="25"/>
  <c r="F137" i="25"/>
  <c r="F136" i="25"/>
  <c r="F135" i="25"/>
  <c r="M135" i="25" s="1"/>
  <c r="F134" i="25"/>
  <c r="F133" i="25"/>
  <c r="F132" i="25"/>
  <c r="F131" i="25"/>
  <c r="M131" i="25" s="1"/>
  <c r="F130" i="25"/>
  <c r="F129" i="25"/>
  <c r="F128" i="25"/>
  <c r="F127" i="25"/>
  <c r="M127" i="25" s="1"/>
  <c r="F126" i="25"/>
  <c r="F125" i="25"/>
  <c r="F124" i="25"/>
  <c r="F123" i="25"/>
  <c r="M123" i="25" s="1"/>
  <c r="F122" i="25"/>
  <c r="F121" i="25"/>
  <c r="F118" i="25"/>
  <c r="F117" i="25"/>
  <c r="M117" i="25" s="1"/>
  <c r="F116" i="25"/>
  <c r="F115" i="25"/>
  <c r="F114" i="25"/>
  <c r="F113" i="25"/>
  <c r="M113" i="25" s="1"/>
  <c r="F112" i="25"/>
  <c r="F111" i="25"/>
  <c r="F110" i="25"/>
  <c r="F109" i="25"/>
  <c r="M109" i="25" s="1"/>
  <c r="F106" i="25"/>
  <c r="F105" i="25"/>
  <c r="F104" i="25"/>
  <c r="F103" i="25"/>
  <c r="M103" i="25" s="1"/>
  <c r="F102" i="25"/>
  <c r="F101" i="25"/>
  <c r="F100" i="25"/>
  <c r="F99" i="25"/>
  <c r="M99" i="25" s="1"/>
  <c r="F98" i="25"/>
  <c r="F95" i="25"/>
  <c r="F94" i="25"/>
  <c r="F91" i="25"/>
  <c r="M91" i="25" s="1"/>
  <c r="F90" i="25"/>
  <c r="F87" i="25"/>
  <c r="F9" i="25"/>
  <c r="M9" i="25" s="1"/>
  <c r="F10" i="25"/>
  <c r="M10" i="25" s="1"/>
  <c r="F11" i="25"/>
  <c r="F12" i="25"/>
  <c r="M12" i="25" s="1"/>
  <c r="F13" i="25"/>
  <c r="M13" i="25" s="1"/>
  <c r="F14" i="25"/>
  <c r="M14" i="25" s="1"/>
  <c r="F15" i="25"/>
  <c r="F16" i="25"/>
  <c r="M16" i="25" s="1"/>
  <c r="F17" i="25"/>
  <c r="M17" i="25" s="1"/>
  <c r="F18" i="25"/>
  <c r="M18" i="25" s="1"/>
  <c r="F19" i="25"/>
  <c r="F20" i="25"/>
  <c r="M20" i="25" s="1"/>
  <c r="F21" i="25"/>
  <c r="M21" i="25" s="1"/>
  <c r="F22" i="25"/>
  <c r="M22" i="25" s="1"/>
  <c r="F23" i="25"/>
  <c r="F24" i="25"/>
  <c r="M24" i="25" s="1"/>
  <c r="F25" i="25"/>
  <c r="M25" i="25" s="1"/>
  <c r="F26" i="25"/>
  <c r="M26" i="25" s="1"/>
  <c r="F27" i="25"/>
  <c r="F28" i="25"/>
  <c r="M28" i="25" s="1"/>
  <c r="F29" i="25"/>
  <c r="M29" i="25" s="1"/>
  <c r="F30" i="25"/>
  <c r="M30" i="25" s="1"/>
  <c r="F31" i="25"/>
  <c r="F32" i="25"/>
  <c r="M32" i="25" s="1"/>
  <c r="F33" i="25"/>
  <c r="M33" i="25" s="1"/>
  <c r="F34" i="25"/>
  <c r="M34" i="25" s="1"/>
  <c r="F35" i="25"/>
  <c r="F36" i="25"/>
  <c r="M36" i="25" s="1"/>
  <c r="F37" i="25"/>
  <c r="M37" i="25" s="1"/>
  <c r="F38" i="25"/>
  <c r="M38" i="25" s="1"/>
  <c r="F39" i="25"/>
  <c r="F40" i="25"/>
  <c r="M40" i="25" s="1"/>
  <c r="F41" i="25"/>
  <c r="M41" i="25" s="1"/>
  <c r="F42" i="25"/>
  <c r="M42" i="25" s="1"/>
  <c r="F43" i="25"/>
  <c r="F44" i="25"/>
  <c r="M44" i="25" s="1"/>
  <c r="F45" i="25"/>
  <c r="M45" i="25" s="1"/>
  <c r="F46" i="25"/>
  <c r="M46" i="25" s="1"/>
  <c r="F47" i="25"/>
  <c r="F48" i="25"/>
  <c r="M48" i="25" s="1"/>
  <c r="F49" i="25"/>
  <c r="M49" i="25" s="1"/>
  <c r="F50" i="25"/>
  <c r="M50" i="25" s="1"/>
  <c r="F51" i="25"/>
  <c r="F52" i="25"/>
  <c r="M52" i="25" s="1"/>
  <c r="F53" i="25"/>
  <c r="M53" i="25" s="1"/>
  <c r="F54" i="25"/>
  <c r="M54" i="25" s="1"/>
  <c r="F55" i="25"/>
  <c r="F56" i="25"/>
  <c r="M56" i="25" s="1"/>
  <c r="F57" i="25"/>
  <c r="M57" i="25" s="1"/>
  <c r="F58" i="25"/>
  <c r="M58" i="25" s="1"/>
  <c r="F59" i="25"/>
  <c r="F60" i="25"/>
  <c r="M60" i="25" s="1"/>
  <c r="F61" i="25"/>
  <c r="M61" i="25" s="1"/>
  <c r="F62" i="25"/>
  <c r="M62" i="25" s="1"/>
  <c r="F63" i="25"/>
  <c r="F64" i="25"/>
  <c r="M64" i="25" s="1"/>
  <c r="F65" i="25"/>
  <c r="M65" i="25" s="1"/>
  <c r="F66" i="25"/>
  <c r="M66" i="25" s="1"/>
  <c r="F67" i="25"/>
  <c r="F68" i="25"/>
  <c r="M68" i="25" s="1"/>
  <c r="F69" i="25"/>
  <c r="M69" i="25" s="1"/>
  <c r="F70" i="25"/>
  <c r="M70" i="25" s="1"/>
  <c r="F71" i="25"/>
  <c r="F72" i="25"/>
  <c r="M72" i="25" s="1"/>
  <c r="F73" i="25"/>
  <c r="M73" i="25" s="1"/>
  <c r="F74" i="25"/>
  <c r="M74" i="25" s="1"/>
  <c r="F75" i="25"/>
  <c r="F76" i="25"/>
  <c r="M76" i="25" s="1"/>
  <c r="F77" i="25"/>
  <c r="M77" i="25" s="1"/>
  <c r="F78" i="25"/>
  <c r="M78" i="25" s="1"/>
  <c r="F79" i="25"/>
  <c r="F80" i="25"/>
  <c r="M80" i="25" s="1"/>
  <c r="F81" i="25"/>
  <c r="M81" i="25" s="1"/>
  <c r="F82" i="25"/>
  <c r="M82" i="25" s="1"/>
  <c r="F83" i="25"/>
  <c r="F84" i="25"/>
  <c r="M84" i="25" s="1"/>
  <c r="B174" i="25"/>
  <c r="V174" i="25" s="1"/>
  <c r="B173" i="25"/>
  <c r="W173" i="25" s="1"/>
  <c r="B172" i="25"/>
  <c r="P172" i="25" s="1"/>
  <c r="B171" i="25"/>
  <c r="S171" i="25" s="1"/>
  <c r="B170" i="25"/>
  <c r="U170" i="25" s="1"/>
  <c r="B169" i="25"/>
  <c r="V169" i="25" s="1"/>
  <c r="B168" i="25"/>
  <c r="B167" i="25"/>
  <c r="B166" i="25"/>
  <c r="Q166" i="25" s="1"/>
  <c r="B165" i="25"/>
  <c r="P165" i="25" s="1"/>
  <c r="B164" i="25"/>
  <c r="P164" i="25" s="1"/>
  <c r="B163" i="25"/>
  <c r="T163" i="25" s="1"/>
  <c r="B162" i="25"/>
  <c r="P162" i="25" s="1"/>
  <c r="B161" i="25"/>
  <c r="S161" i="25" s="1"/>
  <c r="B160" i="25"/>
  <c r="U160" i="25" s="1"/>
  <c r="B159" i="25"/>
  <c r="B158" i="25"/>
  <c r="W158" i="25" s="1"/>
  <c r="B157" i="25"/>
  <c r="W157" i="25" s="1"/>
  <c r="B156" i="25"/>
  <c r="W156" i="25" s="1"/>
  <c r="B155" i="25"/>
  <c r="W155" i="25" s="1"/>
  <c r="B154" i="25"/>
  <c r="U154" i="25" s="1"/>
  <c r="B153" i="25"/>
  <c r="W153" i="25" s="1"/>
  <c r="B152" i="25"/>
  <c r="V152" i="25" s="1"/>
  <c r="B151" i="25"/>
  <c r="V151" i="25" s="1"/>
  <c r="B150" i="25"/>
  <c r="W150" i="25" s="1"/>
  <c r="B149" i="25"/>
  <c r="B148" i="25"/>
  <c r="B147" i="25"/>
  <c r="B146" i="25"/>
  <c r="S146" i="25" s="1"/>
  <c r="B145" i="25"/>
  <c r="B144" i="25"/>
  <c r="W144" i="25" s="1"/>
  <c r="B143" i="25"/>
  <c r="Q143" i="25" s="1"/>
  <c r="B142" i="25"/>
  <c r="P142" i="25" s="1"/>
  <c r="B141" i="25"/>
  <c r="W141" i="25" s="1"/>
  <c r="B140" i="25"/>
  <c r="Q140" i="25" s="1"/>
  <c r="B139" i="25"/>
  <c r="B138" i="25"/>
  <c r="S138" i="25" s="1"/>
  <c r="B137" i="25"/>
  <c r="V137" i="25" s="1"/>
  <c r="B136" i="25"/>
  <c r="T136" i="25" s="1"/>
  <c r="B135" i="25"/>
  <c r="Q135" i="25" s="1"/>
  <c r="B134" i="25"/>
  <c r="P134" i="25" s="1"/>
  <c r="B133" i="25"/>
  <c r="B132" i="25"/>
  <c r="V132" i="25" s="1"/>
  <c r="B131" i="25"/>
  <c r="S131" i="25" s="1"/>
  <c r="B130" i="25"/>
  <c r="T130" i="25" s="1"/>
  <c r="B129" i="25"/>
  <c r="V129" i="25" s="1"/>
  <c r="B128" i="25"/>
  <c r="T128" i="25" s="1"/>
  <c r="B127" i="25"/>
  <c r="Q127" i="25" s="1"/>
  <c r="B126" i="25"/>
  <c r="P126" i="25" s="1"/>
  <c r="B125" i="25"/>
  <c r="P125" i="25" s="1"/>
  <c r="B124" i="25"/>
  <c r="V124" i="25" s="1"/>
  <c r="B123" i="25"/>
  <c r="S123" i="25" s="1"/>
  <c r="B122" i="25"/>
  <c r="S122" i="25" s="1"/>
  <c r="B121" i="25"/>
  <c r="O121" i="25" s="1"/>
  <c r="B120" i="25"/>
  <c r="B119" i="25"/>
  <c r="B118" i="25"/>
  <c r="B117" i="25"/>
  <c r="Q117" i="25" s="1"/>
  <c r="B116" i="25"/>
  <c r="T116" i="25" s="1"/>
  <c r="B115" i="25"/>
  <c r="W115" i="25" s="1"/>
  <c r="B114" i="25"/>
  <c r="Q114" i="25" s="1"/>
  <c r="B113" i="25"/>
  <c r="S113" i="25" s="1"/>
  <c r="B112" i="25"/>
  <c r="W112" i="25" s="1"/>
  <c r="B111" i="25"/>
  <c r="U111" i="25" s="1"/>
  <c r="B110" i="25"/>
  <c r="B109" i="25"/>
  <c r="P109" i="25" s="1"/>
  <c r="B108" i="25"/>
  <c r="B107" i="25"/>
  <c r="B106" i="25"/>
  <c r="P106" i="25" s="1"/>
  <c r="B105" i="25"/>
  <c r="B104" i="25"/>
  <c r="Q104" i="25" s="1"/>
  <c r="B103" i="25"/>
  <c r="S103" i="25" s="1"/>
  <c r="B102" i="25"/>
  <c r="P102" i="25" s="1"/>
  <c r="B101" i="25"/>
  <c r="W101" i="25" s="1"/>
  <c r="B100" i="25"/>
  <c r="W100" i="25" s="1"/>
  <c r="B99" i="25"/>
  <c r="T99" i="25" s="1"/>
  <c r="B98" i="25"/>
  <c r="V98" i="25" s="1"/>
  <c r="B97" i="25"/>
  <c r="B96" i="25"/>
  <c r="B95" i="25"/>
  <c r="S95" i="25" s="1"/>
  <c r="B94" i="25"/>
  <c r="S94" i="25" s="1"/>
  <c r="B93" i="25"/>
  <c r="B92" i="25"/>
  <c r="B91" i="25"/>
  <c r="W91" i="25" s="1"/>
  <c r="B90" i="25"/>
  <c r="W90" i="25" s="1"/>
  <c r="B89" i="25"/>
  <c r="B88" i="25"/>
  <c r="B87" i="25"/>
  <c r="B86" i="25"/>
  <c r="B85" i="25"/>
  <c r="B84" i="25"/>
  <c r="T84" i="25" s="1"/>
  <c r="B83" i="25"/>
  <c r="U83" i="25" s="1"/>
  <c r="B82" i="25"/>
  <c r="V82" i="25" s="1"/>
  <c r="B81" i="25"/>
  <c r="U81" i="25" s="1"/>
  <c r="B80" i="25"/>
  <c r="W80" i="25" s="1"/>
  <c r="B79" i="25"/>
  <c r="T79" i="25" s="1"/>
  <c r="B78" i="25"/>
  <c r="V78" i="25" s="1"/>
  <c r="B77" i="25"/>
  <c r="P77" i="25" s="1"/>
  <c r="B76" i="25"/>
  <c r="W76" i="25" s="1"/>
  <c r="B75" i="25"/>
  <c r="U75" i="25" s="1"/>
  <c r="B74" i="25"/>
  <c r="Q74" i="25" s="1"/>
  <c r="B73" i="25"/>
  <c r="U73" i="25" s="1"/>
  <c r="B72" i="25"/>
  <c r="W72" i="25" s="1"/>
  <c r="B71" i="25"/>
  <c r="T71" i="25" s="1"/>
  <c r="B70" i="25"/>
  <c r="W70" i="25" s="1"/>
  <c r="B69" i="25"/>
  <c r="W69" i="25" s="1"/>
  <c r="B68" i="25"/>
  <c r="W68" i="25" s="1"/>
  <c r="B67" i="25"/>
  <c r="V67" i="25" s="1"/>
  <c r="B66" i="25"/>
  <c r="W66" i="25" s="1"/>
  <c r="B65" i="25"/>
  <c r="B64" i="25"/>
  <c r="W64" i="25" s="1"/>
  <c r="B63" i="25"/>
  <c r="B62" i="25"/>
  <c r="Q62" i="25" s="1"/>
  <c r="B61" i="25"/>
  <c r="Q61" i="25" s="1"/>
  <c r="B60" i="25"/>
  <c r="W60" i="25" s="1"/>
  <c r="B59" i="25"/>
  <c r="V59" i="25" s="1"/>
  <c r="B58" i="25"/>
  <c r="W58" i="25" s="1"/>
  <c r="B57" i="25"/>
  <c r="B56" i="25"/>
  <c r="W56" i="25" s="1"/>
  <c r="B55" i="25"/>
  <c r="B54" i="25"/>
  <c r="W54" i="25" s="1"/>
  <c r="B53" i="25"/>
  <c r="W53" i="25" s="1"/>
  <c r="B52" i="25"/>
  <c r="W52" i="25" s="1"/>
  <c r="B51" i="25"/>
  <c r="V51" i="25" s="1"/>
  <c r="B50" i="25"/>
  <c r="W50" i="25" s="1"/>
  <c r="B49" i="25"/>
  <c r="B48" i="25"/>
  <c r="W48" i="25" s="1"/>
  <c r="B47" i="25"/>
  <c r="B46" i="25"/>
  <c r="Q46" i="25" s="1"/>
  <c r="B45" i="25"/>
  <c r="Q45" i="25" s="1"/>
  <c r="B44" i="25"/>
  <c r="W44" i="25" s="1"/>
  <c r="B43" i="25"/>
  <c r="V43" i="25" s="1"/>
  <c r="B42" i="25"/>
  <c r="W42" i="25" s="1"/>
  <c r="B41" i="25"/>
  <c r="B40" i="25"/>
  <c r="W40" i="25" s="1"/>
  <c r="B39" i="25"/>
  <c r="B38" i="25"/>
  <c r="W38" i="25" s="1"/>
  <c r="B37" i="25"/>
  <c r="B36" i="25"/>
  <c r="B35" i="25"/>
  <c r="B34" i="25"/>
  <c r="V34" i="25" s="1"/>
  <c r="B33" i="25"/>
  <c r="B32" i="25"/>
  <c r="U32" i="25" s="1"/>
  <c r="B31" i="25"/>
  <c r="B30" i="25"/>
  <c r="B29" i="25"/>
  <c r="B28" i="25"/>
  <c r="B27" i="25"/>
  <c r="B26" i="25"/>
  <c r="W26" i="25" s="1"/>
  <c r="B25" i="25"/>
  <c r="W25" i="25" s="1"/>
  <c r="B24" i="25"/>
  <c r="P24" i="25" s="1"/>
  <c r="B23" i="25"/>
  <c r="V23" i="25" s="1"/>
  <c r="B22" i="25"/>
  <c r="B21" i="25"/>
  <c r="W21" i="25" s="1"/>
  <c r="B20" i="25"/>
  <c r="B19" i="25"/>
  <c r="W19" i="25" s="1"/>
  <c r="B18" i="25"/>
  <c r="B17" i="25"/>
  <c r="T17" i="25" s="1"/>
  <c r="B16" i="25"/>
  <c r="P16" i="25" s="1"/>
  <c r="B15" i="25"/>
  <c r="T15" i="25" s="1"/>
  <c r="B14" i="25"/>
  <c r="U14" i="25" s="1"/>
  <c r="B13" i="25"/>
  <c r="W13" i="25" s="1"/>
  <c r="B12" i="25"/>
  <c r="B11" i="25"/>
  <c r="W11" i="25" s="1"/>
  <c r="B10" i="25"/>
  <c r="B9" i="25"/>
  <c r="V9" i="25" s="1"/>
  <c r="B8" i="25"/>
  <c r="L89" i="25" l="1"/>
  <c r="Q44" i="25"/>
  <c r="O74" i="25"/>
  <c r="U113" i="25"/>
  <c r="O156" i="25"/>
  <c r="G148" i="25"/>
  <c r="K148" i="25"/>
  <c r="H148" i="25"/>
  <c r="S93" i="25"/>
  <c r="O38" i="25"/>
  <c r="U52" i="25"/>
  <c r="O115" i="25"/>
  <c r="O129" i="25"/>
  <c r="O132" i="25"/>
  <c r="K6" i="25"/>
  <c r="Q132" i="25"/>
  <c r="P138" i="25"/>
  <c r="Q144" i="25"/>
  <c r="T151" i="25"/>
  <c r="Q13" i="25"/>
  <c r="W61" i="25"/>
  <c r="O64" i="25"/>
  <c r="Q116" i="25"/>
  <c r="S82" i="25"/>
  <c r="P115" i="25"/>
  <c r="M142" i="25"/>
  <c r="O13" i="25"/>
  <c r="P60" i="25"/>
  <c r="U64" i="25"/>
  <c r="U115" i="25"/>
  <c r="O42" i="25"/>
  <c r="P13" i="25"/>
  <c r="R13" i="25" s="1"/>
  <c r="Z13" i="25" s="1"/>
  <c r="S15" i="25"/>
  <c r="Q40" i="25"/>
  <c r="W45" i="25"/>
  <c r="O48" i="25"/>
  <c r="Q54" i="25"/>
  <c r="Q60" i="25"/>
  <c r="O82" i="25"/>
  <c r="V13" i="25"/>
  <c r="O26" i="25"/>
  <c r="S40" i="25"/>
  <c r="P76" i="25"/>
  <c r="W83" i="25"/>
  <c r="O94" i="25"/>
  <c r="P112" i="25"/>
  <c r="O137" i="25"/>
  <c r="P154" i="25"/>
  <c r="C148" i="25"/>
  <c r="Q76" i="25"/>
  <c r="T146" i="25"/>
  <c r="O152" i="25"/>
  <c r="T161" i="25"/>
  <c r="T171" i="25"/>
  <c r="E148" i="25"/>
  <c r="O11" i="25"/>
  <c r="S21" i="25"/>
  <c r="P40" i="25"/>
  <c r="R40" i="25" s="1"/>
  <c r="P44" i="25"/>
  <c r="O52" i="25"/>
  <c r="O54" i="25"/>
  <c r="M90" i="25"/>
  <c r="M89" i="25" s="1"/>
  <c r="M98" i="25"/>
  <c r="M102" i="25"/>
  <c r="M106" i="25"/>
  <c r="M112" i="25"/>
  <c r="M116" i="25"/>
  <c r="M122" i="25"/>
  <c r="M126" i="25"/>
  <c r="M130" i="25"/>
  <c r="M134" i="25"/>
  <c r="M138" i="25"/>
  <c r="M146" i="25"/>
  <c r="M153" i="25"/>
  <c r="M157" i="25"/>
  <c r="M161" i="25"/>
  <c r="M165" i="25"/>
  <c r="M171" i="25"/>
  <c r="S100" i="25"/>
  <c r="P59" i="25"/>
  <c r="S13" i="25"/>
  <c r="Q19" i="25"/>
  <c r="O21" i="25"/>
  <c r="O23" i="25"/>
  <c r="S25" i="25"/>
  <c r="P43" i="25"/>
  <c r="O58" i="25"/>
  <c r="W59" i="25"/>
  <c r="S60" i="25"/>
  <c r="Q70" i="25"/>
  <c r="O75" i="25"/>
  <c r="W78" i="25"/>
  <c r="V91" i="25"/>
  <c r="W95" i="25"/>
  <c r="P100" i="25"/>
  <c r="V112" i="25"/>
  <c r="P153" i="25"/>
  <c r="W169" i="25"/>
  <c r="T19" i="25"/>
  <c r="S58" i="25"/>
  <c r="Q69" i="25"/>
  <c r="S70" i="25"/>
  <c r="Q77" i="25"/>
  <c r="W89" i="25"/>
  <c r="Q100" i="25"/>
  <c r="Q109" i="25"/>
  <c r="R109" i="25" s="1"/>
  <c r="O112" i="25"/>
  <c r="P117" i="25"/>
  <c r="R117" i="25" s="1"/>
  <c r="P146" i="25"/>
  <c r="Q151" i="25"/>
  <c r="T152" i="25"/>
  <c r="S153" i="25"/>
  <c r="P156" i="25"/>
  <c r="P174" i="25"/>
  <c r="M100" i="25"/>
  <c r="M104" i="25"/>
  <c r="M110" i="25"/>
  <c r="M114" i="25"/>
  <c r="M118" i="25"/>
  <c r="M124" i="25"/>
  <c r="M128" i="25"/>
  <c r="M132" i="25"/>
  <c r="M136" i="25"/>
  <c r="M140" i="25"/>
  <c r="M144" i="25"/>
  <c r="M151" i="25"/>
  <c r="M155" i="25"/>
  <c r="M159" i="25"/>
  <c r="M163" i="25"/>
  <c r="M173" i="25"/>
  <c r="L108" i="25"/>
  <c r="L149" i="25"/>
  <c r="V153" i="25"/>
  <c r="J148" i="25"/>
  <c r="Q9" i="25"/>
  <c r="U16" i="25"/>
  <c r="O19" i="25"/>
  <c r="O25" i="25"/>
  <c r="S26" i="25"/>
  <c r="O70" i="25"/>
  <c r="Q78" i="25"/>
  <c r="P91" i="25"/>
  <c r="Q95" i="25"/>
  <c r="O100" i="25"/>
  <c r="V100" i="25"/>
  <c r="S112" i="25"/>
  <c r="O124" i="25"/>
  <c r="O153" i="25"/>
  <c r="O157" i="25"/>
  <c r="Q169" i="25"/>
  <c r="O173" i="25"/>
  <c r="L120" i="25"/>
  <c r="V11" i="25"/>
  <c r="U21" i="25"/>
  <c r="U25" i="25"/>
  <c r="V38" i="25"/>
  <c r="S56" i="25"/>
  <c r="R77" i="25"/>
  <c r="S90" i="25"/>
  <c r="T101" i="25"/>
  <c r="T102" i="25"/>
  <c r="T106" i="25"/>
  <c r="S130" i="25"/>
  <c r="V157" i="25"/>
  <c r="M83" i="25"/>
  <c r="M79" i="25"/>
  <c r="M75" i="25"/>
  <c r="M71" i="25"/>
  <c r="M67" i="25"/>
  <c r="M63" i="25"/>
  <c r="M59" i="25"/>
  <c r="M55" i="25"/>
  <c r="M51" i="25"/>
  <c r="M47" i="25"/>
  <c r="M43" i="25"/>
  <c r="M39" i="25"/>
  <c r="M35" i="25"/>
  <c r="M31" i="25"/>
  <c r="M27" i="25"/>
  <c r="M23" i="25"/>
  <c r="M19" i="25"/>
  <c r="M15" i="25"/>
  <c r="M11" i="25"/>
  <c r="L93" i="25"/>
  <c r="L168" i="25"/>
  <c r="D148" i="25"/>
  <c r="V56" i="25"/>
  <c r="V90" i="25"/>
  <c r="V89" i="25" s="1"/>
  <c r="S102" i="25"/>
  <c r="S106" i="25"/>
  <c r="T9" i="25"/>
  <c r="Q11" i="25"/>
  <c r="U13" i="25"/>
  <c r="V19" i="25"/>
  <c r="P21" i="25"/>
  <c r="V21" i="25"/>
  <c r="S23" i="25"/>
  <c r="P25" i="25"/>
  <c r="V25" i="25"/>
  <c r="V26" i="25"/>
  <c r="Q38" i="25"/>
  <c r="V40" i="25"/>
  <c r="S42" i="25"/>
  <c r="W43" i="25"/>
  <c r="S44" i="25"/>
  <c r="U48" i="25"/>
  <c r="Q53" i="25"/>
  <c r="S54" i="25"/>
  <c r="P56" i="25"/>
  <c r="V58" i="25"/>
  <c r="V60" i="25"/>
  <c r="O68" i="25"/>
  <c r="V70" i="25"/>
  <c r="V75" i="25"/>
  <c r="S76" i="25"/>
  <c r="S77" i="25"/>
  <c r="P84" i="25"/>
  <c r="O90" i="25"/>
  <c r="U100" i="25"/>
  <c r="O101" i="25"/>
  <c r="O102" i="25"/>
  <c r="O106" i="25"/>
  <c r="S109" i="25"/>
  <c r="T111" i="25"/>
  <c r="Q112" i="25"/>
  <c r="R112" i="25" s="1"/>
  <c r="V115" i="25"/>
  <c r="Q124" i="25"/>
  <c r="P130" i="25"/>
  <c r="S132" i="25"/>
  <c r="T138" i="25"/>
  <c r="V150" i="25"/>
  <c r="Q153" i="25"/>
  <c r="R153" i="25" s="1"/>
  <c r="U156" i="25"/>
  <c r="Q157" i="25"/>
  <c r="P158" i="25"/>
  <c r="T173" i="25"/>
  <c r="U174" i="25"/>
  <c r="T11" i="25"/>
  <c r="Q21" i="25"/>
  <c r="Q25" i="25"/>
  <c r="S38" i="25"/>
  <c r="V42" i="25"/>
  <c r="V44" i="25"/>
  <c r="V54" i="25"/>
  <c r="Q56" i="25"/>
  <c r="U68" i="25"/>
  <c r="V76" i="25"/>
  <c r="Q90" i="25"/>
  <c r="P101" i="25"/>
  <c r="W109" i="25"/>
  <c r="U112" i="25"/>
  <c r="S124" i="25"/>
  <c r="U153" i="25"/>
  <c r="V156" i="25"/>
  <c r="U157" i="25"/>
  <c r="S158" i="25"/>
  <c r="V173" i="25"/>
  <c r="M87" i="25"/>
  <c r="M86" i="25" s="1"/>
  <c r="M95" i="25"/>
  <c r="M101" i="25"/>
  <c r="M105" i="25"/>
  <c r="M111" i="25"/>
  <c r="M115" i="25"/>
  <c r="M125" i="25"/>
  <c r="M129" i="25"/>
  <c r="M133" i="25"/>
  <c r="M137" i="25"/>
  <c r="M141" i="25"/>
  <c r="M145" i="25"/>
  <c r="M152" i="25"/>
  <c r="M156" i="25"/>
  <c r="M160" i="25"/>
  <c r="M164" i="25"/>
  <c r="M170" i="25"/>
  <c r="M174" i="25"/>
  <c r="I148" i="25"/>
  <c r="W28" i="25"/>
  <c r="V28" i="25"/>
  <c r="Q28" i="25"/>
  <c r="S28" i="25"/>
  <c r="P28" i="25"/>
  <c r="V35" i="25"/>
  <c r="W35" i="25"/>
  <c r="P35" i="25"/>
  <c r="U8" i="25"/>
  <c r="P8" i="25"/>
  <c r="U18" i="25"/>
  <c r="P18" i="25"/>
  <c r="Q17" i="25"/>
  <c r="O28" i="25"/>
  <c r="Q30" i="25"/>
  <c r="V30" i="25"/>
  <c r="O30" i="25"/>
  <c r="W32" i="25"/>
  <c r="V32" i="25"/>
  <c r="Q32" i="25"/>
  <c r="S32" i="25"/>
  <c r="P32" i="25"/>
  <c r="W36" i="25"/>
  <c r="V36" i="25"/>
  <c r="Q36" i="25"/>
  <c r="S36" i="25"/>
  <c r="P36" i="25"/>
  <c r="U36" i="25"/>
  <c r="O36" i="25"/>
  <c r="O8" i="25"/>
  <c r="U12" i="25"/>
  <c r="P12" i="25"/>
  <c r="W8" i="25"/>
  <c r="U20" i="25"/>
  <c r="P20" i="25"/>
  <c r="T28" i="25"/>
  <c r="S30" i="25"/>
  <c r="O32" i="25"/>
  <c r="W34" i="25"/>
  <c r="S34" i="25"/>
  <c r="O34" i="25"/>
  <c r="T36" i="25"/>
  <c r="W17" i="25"/>
  <c r="S17" i="25"/>
  <c r="P17" i="25"/>
  <c r="R17" i="25" s="1"/>
  <c r="U17" i="25"/>
  <c r="O17" i="25"/>
  <c r="W9" i="25"/>
  <c r="S9" i="25"/>
  <c r="P9" i="25"/>
  <c r="U9" i="25"/>
  <c r="O9" i="25"/>
  <c r="U10" i="25"/>
  <c r="P10" i="25"/>
  <c r="W15" i="25"/>
  <c r="Q15" i="25"/>
  <c r="V15" i="25"/>
  <c r="O15" i="25"/>
  <c r="V17" i="25"/>
  <c r="W23" i="25"/>
  <c r="T23" i="25"/>
  <c r="Q23" i="25"/>
  <c r="U28" i="25"/>
  <c r="W30" i="25"/>
  <c r="T32" i="25"/>
  <c r="W37" i="25"/>
  <c r="Q37" i="25"/>
  <c r="R44" i="25"/>
  <c r="S46" i="25"/>
  <c r="T48" i="25"/>
  <c r="V50" i="25"/>
  <c r="T52" i="25"/>
  <c r="S62" i="25"/>
  <c r="T64" i="25"/>
  <c r="V66" i="25"/>
  <c r="T68" i="25"/>
  <c r="V71" i="25"/>
  <c r="Q72" i="25"/>
  <c r="V72" i="25"/>
  <c r="W75" i="25"/>
  <c r="Q80" i="25"/>
  <c r="V80" i="25"/>
  <c r="W94" i="25"/>
  <c r="V94" i="25"/>
  <c r="Q94" i="25"/>
  <c r="Q93" i="25" s="1"/>
  <c r="U94" i="25"/>
  <c r="W103" i="25"/>
  <c r="W104" i="25"/>
  <c r="W114" i="25"/>
  <c r="T122" i="25"/>
  <c r="W126" i="25"/>
  <c r="V126" i="25"/>
  <c r="Q126" i="25"/>
  <c r="R126" i="25" s="1"/>
  <c r="U126" i="25"/>
  <c r="O126" i="25"/>
  <c r="S127" i="25"/>
  <c r="P127" i="25"/>
  <c r="R127" i="25" s="1"/>
  <c r="W134" i="25"/>
  <c r="V134" i="25"/>
  <c r="Q134" i="25"/>
  <c r="R134" i="25" s="1"/>
  <c r="U134" i="25"/>
  <c r="O134" i="25"/>
  <c r="S135" i="25"/>
  <c r="P135" i="25"/>
  <c r="R135" i="25" s="1"/>
  <c r="T140" i="25"/>
  <c r="W140" i="25"/>
  <c r="O140" i="25"/>
  <c r="S142" i="25"/>
  <c r="V160" i="25"/>
  <c r="O160" i="25"/>
  <c r="W165" i="25"/>
  <c r="U165" i="25"/>
  <c r="O165" i="25"/>
  <c r="V165" i="25"/>
  <c r="Q165" i="25"/>
  <c r="R165" i="25" s="1"/>
  <c r="Z165" i="25" s="1"/>
  <c r="P166" i="25"/>
  <c r="R166" i="25" s="1"/>
  <c r="S166" i="25"/>
  <c r="V170" i="25"/>
  <c r="O170" i="25"/>
  <c r="W46" i="25"/>
  <c r="T72" i="25"/>
  <c r="T80" i="25"/>
  <c r="V133" i="25"/>
  <c r="O133" i="25"/>
  <c r="U133" i="25"/>
  <c r="F149" i="25"/>
  <c r="T56" i="25"/>
  <c r="T60" i="25"/>
  <c r="O62" i="25"/>
  <c r="V62" i="25"/>
  <c r="P64" i="25"/>
  <c r="S64" i="25"/>
  <c r="O66" i="25"/>
  <c r="P67" i="25"/>
  <c r="P68" i="25"/>
  <c r="S68" i="25"/>
  <c r="O71" i="25"/>
  <c r="O72" i="25"/>
  <c r="U72" i="25"/>
  <c r="P73" i="25"/>
  <c r="T74" i="25"/>
  <c r="P75" i="25"/>
  <c r="T76" i="25"/>
  <c r="W77" i="25"/>
  <c r="O80" i="25"/>
  <c r="U80" i="25"/>
  <c r="V83" i="25"/>
  <c r="O83" i="25"/>
  <c r="W84" i="25"/>
  <c r="V84" i="25"/>
  <c r="Q84" i="25"/>
  <c r="U84" i="25"/>
  <c r="W87" i="25"/>
  <c r="W86" i="25" s="1"/>
  <c r="P87" i="25"/>
  <c r="P94" i="25"/>
  <c r="P103" i="25"/>
  <c r="O104" i="25"/>
  <c r="W116" i="25"/>
  <c r="S116" i="25"/>
  <c r="P116" i="25"/>
  <c r="R116" i="25" s="1"/>
  <c r="U116" i="25"/>
  <c r="S117" i="25"/>
  <c r="O122" i="25"/>
  <c r="T126" i="25"/>
  <c r="W127" i="25"/>
  <c r="P133" i="25"/>
  <c r="T134" i="25"/>
  <c r="W135" i="25"/>
  <c r="U141" i="25"/>
  <c r="V141" i="25"/>
  <c r="O141" i="25"/>
  <c r="W145" i="25"/>
  <c r="V145" i="25"/>
  <c r="T155" i="25"/>
  <c r="O155" i="25"/>
  <c r="W159" i="25"/>
  <c r="Q159" i="25"/>
  <c r="W161" i="25"/>
  <c r="V161" i="25"/>
  <c r="Q161" i="25"/>
  <c r="U161" i="25"/>
  <c r="O161" i="25"/>
  <c r="T165" i="25"/>
  <c r="W166" i="25"/>
  <c r="W171" i="25"/>
  <c r="V171" i="25"/>
  <c r="Q171" i="25"/>
  <c r="U171" i="25"/>
  <c r="O171" i="25"/>
  <c r="F93" i="25"/>
  <c r="F168" i="25"/>
  <c r="F108" i="25"/>
  <c r="W62" i="25"/>
  <c r="V104" i="25"/>
  <c r="V114" i="25"/>
  <c r="O114" i="25"/>
  <c r="W122" i="25"/>
  <c r="V122" i="25"/>
  <c r="Q122" i="25"/>
  <c r="U122" i="25"/>
  <c r="V125" i="25"/>
  <c r="O125" i="25"/>
  <c r="U125" i="25"/>
  <c r="W142" i="25"/>
  <c r="U142" i="25"/>
  <c r="O142" i="25"/>
  <c r="V142" i="25"/>
  <c r="Q142" i="25"/>
  <c r="R142" i="25" s="1"/>
  <c r="P143" i="25"/>
  <c r="R143" i="25" s="1"/>
  <c r="S143" i="25"/>
  <c r="U164" i="25"/>
  <c r="V164" i="25"/>
  <c r="O164" i="25"/>
  <c r="T40" i="25"/>
  <c r="T44" i="25"/>
  <c r="O46" i="25"/>
  <c r="V46" i="25"/>
  <c r="P48" i="25"/>
  <c r="S48" i="25"/>
  <c r="O50" i="25"/>
  <c r="P51" i="25"/>
  <c r="P52" i="25"/>
  <c r="S52" i="25"/>
  <c r="S11" i="25"/>
  <c r="T13" i="25"/>
  <c r="S19" i="25"/>
  <c r="T21" i="25"/>
  <c r="T25" i="25"/>
  <c r="O40" i="25"/>
  <c r="U40" i="25"/>
  <c r="O44" i="25"/>
  <c r="U44" i="25"/>
  <c r="Q48" i="25"/>
  <c r="V48" i="25"/>
  <c r="S50" i="25"/>
  <c r="W51" i="25"/>
  <c r="Q52" i="25"/>
  <c r="V52" i="25"/>
  <c r="O56" i="25"/>
  <c r="U56" i="25"/>
  <c r="O60" i="25"/>
  <c r="U60" i="25"/>
  <c r="Q64" i="25"/>
  <c r="V64" i="25"/>
  <c r="S66" i="25"/>
  <c r="W67" i="25"/>
  <c r="Q68" i="25"/>
  <c r="V68" i="25"/>
  <c r="P72" i="25"/>
  <c r="S72" i="25"/>
  <c r="X72" i="25" s="1"/>
  <c r="W74" i="25"/>
  <c r="O76" i="25"/>
  <c r="U76" i="25"/>
  <c r="P80" i="25"/>
  <c r="S80" i="25"/>
  <c r="X80" i="25" s="1"/>
  <c r="P83" i="25"/>
  <c r="O84" i="25"/>
  <c r="S84" i="25"/>
  <c r="X84" i="25" s="1"/>
  <c r="S87" i="25"/>
  <c r="T94" i="25"/>
  <c r="X94" i="25" s="1"/>
  <c r="P95" i="25"/>
  <c r="R95" i="25" s="1"/>
  <c r="W102" i="25"/>
  <c r="V102" i="25"/>
  <c r="Q102" i="25"/>
  <c r="R102" i="25" s="1"/>
  <c r="Z102" i="25" s="1"/>
  <c r="U102" i="25"/>
  <c r="Q103" i="25"/>
  <c r="S104" i="25"/>
  <c r="W106" i="25"/>
  <c r="V106" i="25"/>
  <c r="Q106" i="25"/>
  <c r="R106" i="25" s="1"/>
  <c r="U106" i="25"/>
  <c r="S114" i="25"/>
  <c r="O116" i="25"/>
  <c r="V116" i="25"/>
  <c r="W117" i="25"/>
  <c r="V121" i="25"/>
  <c r="U121" i="25"/>
  <c r="P122" i="25"/>
  <c r="W123" i="25"/>
  <c r="P123" i="25"/>
  <c r="W125" i="25"/>
  <c r="S126" i="25"/>
  <c r="X126" i="25" s="1"/>
  <c r="W130" i="25"/>
  <c r="U130" i="25"/>
  <c r="O130" i="25"/>
  <c r="V130" i="25"/>
  <c r="Q130" i="25"/>
  <c r="W131" i="25"/>
  <c r="P131" i="25"/>
  <c r="W133" i="25"/>
  <c r="S134" i="25"/>
  <c r="X134" i="25" s="1"/>
  <c r="W138" i="25"/>
  <c r="U138" i="25"/>
  <c r="O138" i="25"/>
  <c r="V138" i="25"/>
  <c r="Q138" i="25"/>
  <c r="U139" i="25"/>
  <c r="P139" i="25"/>
  <c r="P141" i="25"/>
  <c r="T142" i="25"/>
  <c r="W143" i="25"/>
  <c r="W146" i="25"/>
  <c r="V146" i="25"/>
  <c r="Q146" i="25"/>
  <c r="U146" i="25"/>
  <c r="O146" i="25"/>
  <c r="Q155" i="25"/>
  <c r="T159" i="25"/>
  <c r="P161" i="25"/>
  <c r="S162" i="25"/>
  <c r="W164" i="25"/>
  <c r="S165" i="25"/>
  <c r="X165" i="25" s="1"/>
  <c r="P171" i="25"/>
  <c r="U172" i="25"/>
  <c r="F120" i="25"/>
  <c r="M121" i="25"/>
  <c r="F86" i="25"/>
  <c r="T100" i="25"/>
  <c r="T112" i="25"/>
  <c r="W124" i="25"/>
  <c r="U129" i="25"/>
  <c r="W132" i="25"/>
  <c r="U137" i="25"/>
  <c r="T153" i="25"/>
  <c r="P157" i="25"/>
  <c r="S157" i="25"/>
  <c r="Q158" i="25"/>
  <c r="R158" i="25" s="1"/>
  <c r="Q173" i="25"/>
  <c r="F89" i="25"/>
  <c r="F97" i="25"/>
  <c r="L97" i="25"/>
  <c r="M94" i="25"/>
  <c r="M169" i="25"/>
  <c r="H6" i="25"/>
  <c r="H175" i="25" s="1"/>
  <c r="T157" i="25"/>
  <c r="S173" i="25"/>
  <c r="F7" i="25"/>
  <c r="M8" i="25"/>
  <c r="I6" i="25"/>
  <c r="D6" i="25"/>
  <c r="G6" i="25"/>
  <c r="G175" i="25" s="1"/>
  <c r="E6" i="25"/>
  <c r="K175" i="25"/>
  <c r="J6" i="25"/>
  <c r="C6" i="25"/>
  <c r="S14" i="25"/>
  <c r="Q14" i="25"/>
  <c r="V14" i="25"/>
  <c r="T14" i="25"/>
  <c r="O14" i="25"/>
  <c r="W14" i="25"/>
  <c r="S22" i="25"/>
  <c r="Q22" i="25"/>
  <c r="V22" i="25"/>
  <c r="T22" i="25"/>
  <c r="O22" i="25"/>
  <c r="W22" i="25"/>
  <c r="V29" i="25"/>
  <c r="T29" i="25"/>
  <c r="O29" i="25"/>
  <c r="S29" i="25"/>
  <c r="P29" i="25"/>
  <c r="S27" i="25"/>
  <c r="Q27" i="25"/>
  <c r="U27" i="25"/>
  <c r="O27" i="25"/>
  <c r="V27" i="25"/>
  <c r="P14" i="25"/>
  <c r="P22" i="25"/>
  <c r="P27" i="25"/>
  <c r="Q29" i="25"/>
  <c r="S31" i="25"/>
  <c r="Q31" i="25"/>
  <c r="V31" i="25"/>
  <c r="W31" i="25"/>
  <c r="P31" i="25"/>
  <c r="U31" i="25"/>
  <c r="O31" i="25"/>
  <c r="V33" i="25"/>
  <c r="T33" i="25"/>
  <c r="O33" i="25"/>
  <c r="W33" i="25"/>
  <c r="Q33" i="25"/>
  <c r="S33" i="25"/>
  <c r="P33" i="25"/>
  <c r="S39" i="25"/>
  <c r="Q39" i="25"/>
  <c r="V39" i="25"/>
  <c r="W39" i="25"/>
  <c r="P39" i="25"/>
  <c r="U39" i="25"/>
  <c r="O39" i="25"/>
  <c r="V41" i="25"/>
  <c r="T41" i="25"/>
  <c r="O41" i="25"/>
  <c r="W41" i="25"/>
  <c r="Q41" i="25"/>
  <c r="S41" i="25"/>
  <c r="P41" i="25"/>
  <c r="S47" i="25"/>
  <c r="Q47" i="25"/>
  <c r="V47" i="25"/>
  <c r="W47" i="25"/>
  <c r="P47" i="25"/>
  <c r="U47" i="25"/>
  <c r="O47" i="25"/>
  <c r="V49" i="25"/>
  <c r="T49" i="25"/>
  <c r="O49" i="25"/>
  <c r="W49" i="25"/>
  <c r="Q49" i="25"/>
  <c r="S49" i="25"/>
  <c r="P49" i="25"/>
  <c r="S55" i="25"/>
  <c r="Q55" i="25"/>
  <c r="V55" i="25"/>
  <c r="W55" i="25"/>
  <c r="P55" i="25"/>
  <c r="U55" i="25"/>
  <c r="O55" i="25"/>
  <c r="V57" i="25"/>
  <c r="T57" i="25"/>
  <c r="O57" i="25"/>
  <c r="W57" i="25"/>
  <c r="Q57" i="25"/>
  <c r="S57" i="25"/>
  <c r="P57" i="25"/>
  <c r="S63" i="25"/>
  <c r="Q63" i="25"/>
  <c r="V63" i="25"/>
  <c r="W63" i="25"/>
  <c r="P63" i="25"/>
  <c r="U63" i="25"/>
  <c r="O63" i="25"/>
  <c r="V65" i="25"/>
  <c r="T65" i="25"/>
  <c r="O65" i="25"/>
  <c r="W65" i="25"/>
  <c r="Q65" i="25"/>
  <c r="S65" i="25"/>
  <c r="P65" i="25"/>
  <c r="V16" i="25"/>
  <c r="T16" i="25"/>
  <c r="O16" i="25"/>
  <c r="S16" i="25"/>
  <c r="Q16" i="25"/>
  <c r="R16" i="25" s="1"/>
  <c r="W16" i="25"/>
  <c r="V24" i="25"/>
  <c r="T24" i="25"/>
  <c r="O24" i="25"/>
  <c r="S24" i="25"/>
  <c r="Q24" i="25"/>
  <c r="R24" i="25" s="1"/>
  <c r="W24" i="25"/>
  <c r="V8" i="25"/>
  <c r="S8" i="25"/>
  <c r="Q8" i="25"/>
  <c r="T8" i="25"/>
  <c r="S10" i="25"/>
  <c r="Q10" i="25"/>
  <c r="V10" i="25"/>
  <c r="T10" i="25"/>
  <c r="O10" i="25"/>
  <c r="W10" i="25"/>
  <c r="V12" i="25"/>
  <c r="T12" i="25"/>
  <c r="O12" i="25"/>
  <c r="S12" i="25"/>
  <c r="Q12" i="25"/>
  <c r="W12" i="25"/>
  <c r="S18" i="25"/>
  <c r="Q18" i="25"/>
  <c r="V18" i="25"/>
  <c r="T18" i="25"/>
  <c r="O18" i="25"/>
  <c r="W18" i="25"/>
  <c r="V20" i="25"/>
  <c r="T20" i="25"/>
  <c r="O20" i="25"/>
  <c r="S20" i="25"/>
  <c r="Q20" i="25"/>
  <c r="W20" i="25"/>
  <c r="T27" i="25"/>
  <c r="U29" i="25"/>
  <c r="T31" i="25"/>
  <c r="U33" i="25"/>
  <c r="T39" i="25"/>
  <c r="U41" i="25"/>
  <c r="T47" i="25"/>
  <c r="U49" i="25"/>
  <c r="T55" i="25"/>
  <c r="U57" i="25"/>
  <c r="T63" i="25"/>
  <c r="U65" i="25"/>
  <c r="U22" i="25"/>
  <c r="U24" i="25"/>
  <c r="W27" i="25"/>
  <c r="W29" i="25"/>
  <c r="P11" i="25"/>
  <c r="U11" i="25"/>
  <c r="P15" i="25"/>
  <c r="U15" i="25"/>
  <c r="P19" i="25"/>
  <c r="R19" i="25" s="1"/>
  <c r="U19" i="25"/>
  <c r="P23" i="25"/>
  <c r="U23" i="25"/>
  <c r="Q26" i="25"/>
  <c r="U30" i="25"/>
  <c r="P30" i="25"/>
  <c r="T30" i="25"/>
  <c r="Q34" i="25"/>
  <c r="U38" i="25"/>
  <c r="P38" i="25"/>
  <c r="T38" i="25"/>
  <c r="Q42" i="25"/>
  <c r="U46" i="25"/>
  <c r="P46" i="25"/>
  <c r="R46" i="25" s="1"/>
  <c r="T46" i="25"/>
  <c r="Q50" i="25"/>
  <c r="U54" i="25"/>
  <c r="P54" i="25"/>
  <c r="T54" i="25"/>
  <c r="Q58" i="25"/>
  <c r="U62" i="25"/>
  <c r="P62" i="25"/>
  <c r="R62" i="25" s="1"/>
  <c r="T62" i="25"/>
  <c r="Q66" i="25"/>
  <c r="U70" i="25"/>
  <c r="P70" i="25"/>
  <c r="T70" i="25"/>
  <c r="S99" i="25"/>
  <c r="Q99" i="25"/>
  <c r="V99" i="25"/>
  <c r="W99" i="25"/>
  <c r="P99" i="25"/>
  <c r="U99" i="25"/>
  <c r="O99" i="25"/>
  <c r="U110" i="25"/>
  <c r="P110" i="25"/>
  <c r="W110" i="25"/>
  <c r="Q110" i="25"/>
  <c r="S110" i="25"/>
  <c r="O110" i="25"/>
  <c r="V110" i="25"/>
  <c r="T110" i="25"/>
  <c r="S35" i="25"/>
  <c r="Q35" i="25"/>
  <c r="T35" i="25"/>
  <c r="V37" i="25"/>
  <c r="T37" i="25"/>
  <c r="O37" i="25"/>
  <c r="U37" i="25"/>
  <c r="S43" i="25"/>
  <c r="Q43" i="25"/>
  <c r="T43" i="25"/>
  <c r="V45" i="25"/>
  <c r="T45" i="25"/>
  <c r="O45" i="25"/>
  <c r="U45" i="25"/>
  <c r="S51" i="25"/>
  <c r="Q51" i="25"/>
  <c r="T51" i="25"/>
  <c r="V53" i="25"/>
  <c r="T53" i="25"/>
  <c r="O53" i="25"/>
  <c r="U53" i="25"/>
  <c r="S59" i="25"/>
  <c r="Q59" i="25"/>
  <c r="R59" i="25" s="1"/>
  <c r="T59" i="25"/>
  <c r="V61" i="25"/>
  <c r="T61" i="25"/>
  <c r="O61" i="25"/>
  <c r="U61" i="25"/>
  <c r="S67" i="25"/>
  <c r="Q67" i="25"/>
  <c r="T67" i="25"/>
  <c r="V69" i="25"/>
  <c r="T69" i="25"/>
  <c r="O69" i="25"/>
  <c r="U69" i="25"/>
  <c r="U26" i="25"/>
  <c r="P26" i="25"/>
  <c r="T26" i="25"/>
  <c r="U34" i="25"/>
  <c r="P34" i="25"/>
  <c r="T34" i="25"/>
  <c r="O35" i="25"/>
  <c r="U35" i="25"/>
  <c r="P37" i="25"/>
  <c r="S37" i="25"/>
  <c r="X37" i="25" s="1"/>
  <c r="U42" i="25"/>
  <c r="P42" i="25"/>
  <c r="T42" i="25"/>
  <c r="O43" i="25"/>
  <c r="U43" i="25"/>
  <c r="P45" i="25"/>
  <c r="R45" i="25" s="1"/>
  <c r="S45" i="25"/>
  <c r="X45" i="25" s="1"/>
  <c r="U50" i="25"/>
  <c r="P50" i="25"/>
  <c r="R50" i="25" s="1"/>
  <c r="T50" i="25"/>
  <c r="O51" i="25"/>
  <c r="U51" i="25"/>
  <c r="P53" i="25"/>
  <c r="R53" i="25" s="1"/>
  <c r="S53" i="25"/>
  <c r="X53" i="25" s="1"/>
  <c r="U58" i="25"/>
  <c r="P58" i="25"/>
  <c r="T58" i="25"/>
  <c r="O59" i="25"/>
  <c r="U59" i="25"/>
  <c r="P61" i="25"/>
  <c r="R61" i="25" s="1"/>
  <c r="S61" i="25"/>
  <c r="X61" i="25" s="1"/>
  <c r="U66" i="25"/>
  <c r="P66" i="25"/>
  <c r="T66" i="25"/>
  <c r="O67" i="25"/>
  <c r="U67" i="25"/>
  <c r="P69" i="25"/>
  <c r="S69" i="25"/>
  <c r="X69" i="25" s="1"/>
  <c r="S71" i="25"/>
  <c r="Q71" i="25"/>
  <c r="W71" i="25"/>
  <c r="P71" i="25"/>
  <c r="U71" i="25"/>
  <c r="V73" i="25"/>
  <c r="T73" i="25"/>
  <c r="O73" i="25"/>
  <c r="W73" i="25"/>
  <c r="Q73" i="25"/>
  <c r="S73" i="25"/>
  <c r="U74" i="25"/>
  <c r="P74" i="25"/>
  <c r="R74" i="25" s="1"/>
  <c r="V74" i="25"/>
  <c r="S74" i="25"/>
  <c r="S79" i="25"/>
  <c r="Q79" i="25"/>
  <c r="V79" i="25"/>
  <c r="W79" i="25"/>
  <c r="P79" i="25"/>
  <c r="U79" i="25"/>
  <c r="O79" i="25"/>
  <c r="V81" i="25"/>
  <c r="T81" i="25"/>
  <c r="O81" i="25"/>
  <c r="W81" i="25"/>
  <c r="Q81" i="25"/>
  <c r="S81" i="25"/>
  <c r="P81" i="25"/>
  <c r="S105" i="25"/>
  <c r="Q105" i="25"/>
  <c r="W105" i="25"/>
  <c r="P105" i="25"/>
  <c r="U105" i="25"/>
  <c r="O105" i="25"/>
  <c r="V105" i="25"/>
  <c r="T105" i="25"/>
  <c r="U78" i="25"/>
  <c r="P78" i="25"/>
  <c r="T78" i="25"/>
  <c r="Q82" i="25"/>
  <c r="W82" i="25"/>
  <c r="Q87" i="25"/>
  <c r="Q86" i="25" s="1"/>
  <c r="S91" i="25"/>
  <c r="Q91" i="25"/>
  <c r="T91" i="25"/>
  <c r="U98" i="25"/>
  <c r="P98" i="25"/>
  <c r="T98" i="25"/>
  <c r="S111" i="25"/>
  <c r="Q111" i="25"/>
  <c r="V111" i="25"/>
  <c r="W111" i="25"/>
  <c r="P111" i="25"/>
  <c r="V113" i="25"/>
  <c r="T113" i="25"/>
  <c r="O113" i="25"/>
  <c r="W113" i="25"/>
  <c r="Q113" i="25"/>
  <c r="U118" i="25"/>
  <c r="P118" i="25"/>
  <c r="V118" i="25"/>
  <c r="W118" i="25"/>
  <c r="Q118" i="25"/>
  <c r="S118" i="25"/>
  <c r="O118" i="25"/>
  <c r="U136" i="25"/>
  <c r="P136" i="25"/>
  <c r="V136" i="25"/>
  <c r="W136" i="25"/>
  <c r="Q136" i="25"/>
  <c r="S136" i="25"/>
  <c r="O136" i="25"/>
  <c r="S75" i="25"/>
  <c r="Q75" i="25"/>
  <c r="T75" i="25"/>
  <c r="V77" i="25"/>
  <c r="T77" i="25"/>
  <c r="O77" i="25"/>
  <c r="U77" i="25"/>
  <c r="O78" i="25"/>
  <c r="S78" i="25"/>
  <c r="X78" i="25" s="1"/>
  <c r="S83" i="25"/>
  <c r="Q83" i="25"/>
  <c r="T83" i="25"/>
  <c r="U90" i="25"/>
  <c r="P90" i="25"/>
  <c r="T90" i="25"/>
  <c r="O91" i="25"/>
  <c r="O89" i="25" s="1"/>
  <c r="U91" i="25"/>
  <c r="V95" i="25"/>
  <c r="T95" i="25"/>
  <c r="O95" i="25"/>
  <c r="U95" i="25"/>
  <c r="O98" i="25"/>
  <c r="S98" i="25"/>
  <c r="S101" i="25"/>
  <c r="Q101" i="25"/>
  <c r="R101" i="25" s="1"/>
  <c r="V101" i="25"/>
  <c r="U101" i="25"/>
  <c r="O111" i="25"/>
  <c r="P113" i="25"/>
  <c r="T118" i="25"/>
  <c r="U82" i="25"/>
  <c r="P82" i="25"/>
  <c r="T82" i="25"/>
  <c r="V87" i="25"/>
  <c r="V86" i="25" s="1"/>
  <c r="T87" i="25"/>
  <c r="O87" i="25"/>
  <c r="U87" i="25"/>
  <c r="U86" i="25" s="1"/>
  <c r="Q98" i="25"/>
  <c r="W98" i="25"/>
  <c r="U128" i="25"/>
  <c r="P128" i="25"/>
  <c r="V128" i="25"/>
  <c r="W128" i="25"/>
  <c r="Q128" i="25"/>
  <c r="S128" i="25"/>
  <c r="O128" i="25"/>
  <c r="U104" i="25"/>
  <c r="P104" i="25"/>
  <c r="R104" i="25" s="1"/>
  <c r="T104" i="25"/>
  <c r="V109" i="25"/>
  <c r="T109" i="25"/>
  <c r="O109" i="25"/>
  <c r="U109" i="25"/>
  <c r="S115" i="25"/>
  <c r="Q115" i="25"/>
  <c r="T115" i="25"/>
  <c r="V117" i="25"/>
  <c r="T117" i="25"/>
  <c r="O117" i="25"/>
  <c r="U117" i="25"/>
  <c r="P121" i="25"/>
  <c r="W121" i="25"/>
  <c r="Q123" i="25"/>
  <c r="S125" i="25"/>
  <c r="Q125" i="25"/>
  <c r="R125" i="25" s="1"/>
  <c r="T125" i="25"/>
  <c r="V127" i="25"/>
  <c r="T127" i="25"/>
  <c r="O127" i="25"/>
  <c r="U127" i="25"/>
  <c r="P129" i="25"/>
  <c r="W129" i="25"/>
  <c r="Q131" i="25"/>
  <c r="S133" i="25"/>
  <c r="Q133" i="25"/>
  <c r="T133" i="25"/>
  <c r="V135" i="25"/>
  <c r="T135" i="25"/>
  <c r="O135" i="25"/>
  <c r="U135" i="25"/>
  <c r="P137" i="25"/>
  <c r="W137" i="25"/>
  <c r="V103" i="25"/>
  <c r="T103" i="25"/>
  <c r="O103" i="25"/>
  <c r="U103" i="25"/>
  <c r="U114" i="25"/>
  <c r="P114" i="25"/>
  <c r="R114" i="25" s="1"/>
  <c r="T114" i="25"/>
  <c r="U124" i="25"/>
  <c r="P124" i="25"/>
  <c r="R124" i="25" s="1"/>
  <c r="T124" i="25"/>
  <c r="U132" i="25"/>
  <c r="P132" i="25"/>
  <c r="R132" i="25" s="1"/>
  <c r="T132" i="25"/>
  <c r="V139" i="25"/>
  <c r="T139" i="25"/>
  <c r="O139" i="25"/>
  <c r="W139" i="25"/>
  <c r="Q139" i="25"/>
  <c r="S139" i="25"/>
  <c r="U140" i="25"/>
  <c r="P140" i="25"/>
  <c r="R140" i="25" s="1"/>
  <c r="V140" i="25"/>
  <c r="S140" i="25"/>
  <c r="S121" i="25"/>
  <c r="Q121" i="25"/>
  <c r="T121" i="25"/>
  <c r="V123" i="25"/>
  <c r="T123" i="25"/>
  <c r="O123" i="25"/>
  <c r="U123" i="25"/>
  <c r="S129" i="25"/>
  <c r="Q129" i="25"/>
  <c r="T129" i="25"/>
  <c r="V131" i="25"/>
  <c r="T131" i="25"/>
  <c r="O131" i="25"/>
  <c r="U131" i="25"/>
  <c r="S137" i="25"/>
  <c r="Q137" i="25"/>
  <c r="T137" i="25"/>
  <c r="U144" i="25"/>
  <c r="P144" i="25"/>
  <c r="R144" i="25" s="1"/>
  <c r="T144" i="25"/>
  <c r="O145" i="25"/>
  <c r="U145" i="25"/>
  <c r="O150" i="25"/>
  <c r="S150" i="25"/>
  <c r="S141" i="25"/>
  <c r="Q141" i="25"/>
  <c r="T141" i="25"/>
  <c r="V143" i="25"/>
  <c r="T143" i="25"/>
  <c r="O143" i="25"/>
  <c r="U143" i="25"/>
  <c r="O144" i="25"/>
  <c r="S144" i="25"/>
  <c r="P145" i="25"/>
  <c r="Q150" i="25"/>
  <c r="U151" i="25"/>
  <c r="P151" i="25"/>
  <c r="R151" i="25" s="1"/>
  <c r="S151" i="25"/>
  <c r="O151" i="25"/>
  <c r="W151" i="25"/>
  <c r="S152" i="25"/>
  <c r="Q152" i="25"/>
  <c r="W152" i="25"/>
  <c r="P152" i="25"/>
  <c r="U152" i="25"/>
  <c r="V154" i="25"/>
  <c r="T154" i="25"/>
  <c r="O154" i="25"/>
  <c r="W154" i="25"/>
  <c r="Q154" i="25"/>
  <c r="R154" i="25" s="1"/>
  <c r="S154" i="25"/>
  <c r="U155" i="25"/>
  <c r="P155" i="25"/>
  <c r="V155" i="25"/>
  <c r="S155" i="25"/>
  <c r="U159" i="25"/>
  <c r="P159" i="25"/>
  <c r="S159" i="25"/>
  <c r="O159" i="25"/>
  <c r="V159" i="25"/>
  <c r="V144" i="25"/>
  <c r="S145" i="25"/>
  <c r="Q145" i="25"/>
  <c r="T145" i="25"/>
  <c r="U150" i="25"/>
  <c r="P150" i="25"/>
  <c r="T150" i="25"/>
  <c r="U163" i="25"/>
  <c r="P163" i="25"/>
  <c r="V163" i="25"/>
  <c r="W163" i="25"/>
  <c r="Q163" i="25"/>
  <c r="S163" i="25"/>
  <c r="O163" i="25"/>
  <c r="S160" i="25"/>
  <c r="Q160" i="25"/>
  <c r="T160" i="25"/>
  <c r="V162" i="25"/>
  <c r="T162" i="25"/>
  <c r="O162" i="25"/>
  <c r="U162" i="25"/>
  <c r="S170" i="25"/>
  <c r="Q170" i="25"/>
  <c r="T170" i="25"/>
  <c r="U169" i="25"/>
  <c r="P169" i="25"/>
  <c r="R169" i="25" s="1"/>
  <c r="T169" i="25"/>
  <c r="S156" i="25"/>
  <c r="Q156" i="25"/>
  <c r="T156" i="25"/>
  <c r="V158" i="25"/>
  <c r="T158" i="25"/>
  <c r="O158" i="25"/>
  <c r="U158" i="25"/>
  <c r="P160" i="25"/>
  <c r="W160" i="25"/>
  <c r="Q162" i="25"/>
  <c r="R162" i="25" s="1"/>
  <c r="W162" i="25"/>
  <c r="S164" i="25"/>
  <c r="Q164" i="25"/>
  <c r="R164" i="25" s="1"/>
  <c r="T164" i="25"/>
  <c r="V166" i="25"/>
  <c r="T166" i="25"/>
  <c r="O166" i="25"/>
  <c r="U166" i="25"/>
  <c r="O169" i="25"/>
  <c r="S169" i="25"/>
  <c r="P170" i="25"/>
  <c r="W170" i="25"/>
  <c r="S172" i="25"/>
  <c r="Q172" i="25"/>
  <c r="R172" i="25" s="1"/>
  <c r="V172" i="25"/>
  <c r="T172" i="25"/>
  <c r="O172" i="25"/>
  <c r="W172" i="25"/>
  <c r="P173" i="25"/>
  <c r="U173" i="25"/>
  <c r="Q174" i="25"/>
  <c r="R174" i="25" s="1"/>
  <c r="S174" i="25"/>
  <c r="W174" i="25"/>
  <c r="O174" i="25"/>
  <c r="T174" i="25"/>
  <c r="X123" i="25" l="1"/>
  <c r="X83" i="25"/>
  <c r="X156" i="25"/>
  <c r="AA156" i="25" s="1"/>
  <c r="X150" i="25"/>
  <c r="X131" i="25"/>
  <c r="X129" i="25"/>
  <c r="X140" i="25"/>
  <c r="AA140" i="25" s="1"/>
  <c r="X139" i="25"/>
  <c r="X128" i="25"/>
  <c r="X75" i="25"/>
  <c r="X111" i="25"/>
  <c r="X20" i="25"/>
  <c r="X12" i="25"/>
  <c r="X8" i="25"/>
  <c r="X146" i="25"/>
  <c r="X169" i="25"/>
  <c r="X164" i="25"/>
  <c r="X137" i="25"/>
  <c r="X103" i="25"/>
  <c r="AA103" i="25" s="1"/>
  <c r="X125" i="25"/>
  <c r="X122" i="25"/>
  <c r="X138" i="25"/>
  <c r="X171" i="25"/>
  <c r="AA171" i="25" s="1"/>
  <c r="X95" i="25"/>
  <c r="X113" i="25"/>
  <c r="X81" i="25"/>
  <c r="X161" i="25"/>
  <c r="AA161" i="25" s="1"/>
  <c r="X172" i="25"/>
  <c r="X145" i="25"/>
  <c r="X151" i="25"/>
  <c r="X136" i="25"/>
  <c r="AA136" i="25" s="1"/>
  <c r="S89" i="25"/>
  <c r="X91" i="25"/>
  <c r="X79" i="25"/>
  <c r="X67" i="25"/>
  <c r="AA67" i="25" s="1"/>
  <c r="X35" i="25"/>
  <c r="X110" i="25"/>
  <c r="X16" i="25"/>
  <c r="X29" i="25"/>
  <c r="X66" i="25"/>
  <c r="X166" i="25"/>
  <c r="X62" i="25"/>
  <c r="X46" i="25"/>
  <c r="AA46" i="25" s="1"/>
  <c r="X9" i="25"/>
  <c r="X30" i="25"/>
  <c r="X32" i="25"/>
  <c r="X38" i="25"/>
  <c r="X132" i="25"/>
  <c r="X44" i="25"/>
  <c r="X23" i="25"/>
  <c r="X102" i="25"/>
  <c r="AA102" i="25" s="1"/>
  <c r="X56" i="25"/>
  <c r="X60" i="25"/>
  <c r="X25" i="25"/>
  <c r="X13" i="25"/>
  <c r="AA13" i="25" s="1"/>
  <c r="X21" i="25"/>
  <c r="X15" i="25"/>
  <c r="X170" i="25"/>
  <c r="X159" i="25"/>
  <c r="X98" i="25"/>
  <c r="X163" i="25"/>
  <c r="X152" i="25"/>
  <c r="X144" i="25"/>
  <c r="X141" i="25"/>
  <c r="X121" i="25"/>
  <c r="X133" i="25"/>
  <c r="X115" i="25"/>
  <c r="AA115" i="25" s="1"/>
  <c r="X74" i="25"/>
  <c r="X73" i="25"/>
  <c r="X43" i="25"/>
  <c r="X65" i="25"/>
  <c r="AA65" i="25" s="1"/>
  <c r="X63" i="25"/>
  <c r="X49" i="25"/>
  <c r="X47" i="25"/>
  <c r="X33" i="25"/>
  <c r="AA33" i="25" s="1"/>
  <c r="X31" i="25"/>
  <c r="X22" i="25"/>
  <c r="X173" i="25"/>
  <c r="X114" i="25"/>
  <c r="AA114" i="25" s="1"/>
  <c r="X11" i="25"/>
  <c r="X68" i="25"/>
  <c r="X64" i="25"/>
  <c r="X142" i="25"/>
  <c r="AA142" i="25" s="1"/>
  <c r="X127" i="25"/>
  <c r="X17" i="25"/>
  <c r="AA17" i="25" s="1"/>
  <c r="X34" i="25"/>
  <c r="X28" i="25"/>
  <c r="AA28" i="25" s="1"/>
  <c r="X158" i="25"/>
  <c r="X124" i="25"/>
  <c r="X77" i="25"/>
  <c r="X54" i="25"/>
  <c r="AA54" i="25" s="1"/>
  <c r="X153" i="25"/>
  <c r="AA153" i="25" s="1"/>
  <c r="X58" i="25"/>
  <c r="X82" i="25"/>
  <c r="X105" i="25"/>
  <c r="AA105" i="25" s="1"/>
  <c r="X51" i="25"/>
  <c r="X24" i="25"/>
  <c r="X27" i="25"/>
  <c r="X104" i="25"/>
  <c r="AA104" i="25" s="1"/>
  <c r="S86" i="25"/>
  <c r="X87" i="25"/>
  <c r="X50" i="25"/>
  <c r="X52" i="25"/>
  <c r="AA52" i="25" s="1"/>
  <c r="X48" i="25"/>
  <c r="X116" i="25"/>
  <c r="X135" i="25"/>
  <c r="X109" i="25"/>
  <c r="X76" i="25"/>
  <c r="AA76" i="25" s="1"/>
  <c r="X42" i="25"/>
  <c r="X130" i="25"/>
  <c r="X90" i="25"/>
  <c r="X26" i="25"/>
  <c r="X100" i="25"/>
  <c r="X174" i="25"/>
  <c r="X160" i="25"/>
  <c r="AA160" i="25" s="1"/>
  <c r="X155" i="25"/>
  <c r="X154" i="25"/>
  <c r="X101" i="25"/>
  <c r="X118" i="25"/>
  <c r="AA118" i="25" s="1"/>
  <c r="X71" i="25"/>
  <c r="AA71" i="25" s="1"/>
  <c r="X59" i="25"/>
  <c r="X99" i="25"/>
  <c r="X18" i="25"/>
  <c r="AA18" i="25" s="1"/>
  <c r="X10" i="25"/>
  <c r="X57" i="25"/>
  <c r="X55" i="25"/>
  <c r="X41" i="25"/>
  <c r="AA41" i="25" s="1"/>
  <c r="X39" i="25"/>
  <c r="AA39" i="25" s="1"/>
  <c r="X14" i="25"/>
  <c r="X157" i="25"/>
  <c r="X162" i="25"/>
  <c r="AA162" i="25" s="1"/>
  <c r="X19" i="25"/>
  <c r="AA19" i="25" s="1"/>
  <c r="X143" i="25"/>
  <c r="X117" i="25"/>
  <c r="X36" i="25"/>
  <c r="R8" i="25"/>
  <c r="X106" i="25"/>
  <c r="X112" i="25"/>
  <c r="X70" i="25"/>
  <c r="AA70" i="25" s="1"/>
  <c r="X40" i="25"/>
  <c r="R60" i="25"/>
  <c r="Z60" i="25" s="1"/>
  <c r="Q89" i="25"/>
  <c r="R130" i="25"/>
  <c r="Z130" i="25" s="1"/>
  <c r="C175" i="25"/>
  <c r="R115" i="25"/>
  <c r="Z115" i="25" s="1"/>
  <c r="R156" i="25"/>
  <c r="V93" i="25"/>
  <c r="R78" i="25"/>
  <c r="R69" i="25"/>
  <c r="R54" i="25"/>
  <c r="R122" i="25"/>
  <c r="Z122" i="25" s="1"/>
  <c r="R171" i="25"/>
  <c r="I175" i="25"/>
  <c r="AA165" i="25"/>
  <c r="AA25" i="25"/>
  <c r="V168" i="25"/>
  <c r="R58" i="25"/>
  <c r="Z58" i="25" s="1"/>
  <c r="R26" i="25"/>
  <c r="Z26" i="25" s="1"/>
  <c r="R43" i="25"/>
  <c r="Z43" i="25" s="1"/>
  <c r="AA23" i="25"/>
  <c r="AA112" i="25"/>
  <c r="AA44" i="25"/>
  <c r="AA9" i="25"/>
  <c r="U93" i="25"/>
  <c r="R66" i="25"/>
  <c r="Z66" i="25" s="1"/>
  <c r="R37" i="25"/>
  <c r="R34" i="25"/>
  <c r="Z34" i="25" s="1"/>
  <c r="R70" i="25"/>
  <c r="R38" i="25"/>
  <c r="Z38" i="25" s="1"/>
  <c r="J175" i="25"/>
  <c r="R84" i="25"/>
  <c r="Z84" i="25" s="1"/>
  <c r="R42" i="25"/>
  <c r="Z42" i="25" s="1"/>
  <c r="W93" i="25"/>
  <c r="AA157" i="25"/>
  <c r="AA146" i="25"/>
  <c r="AA130" i="25"/>
  <c r="AA60" i="25"/>
  <c r="AA36" i="25"/>
  <c r="AA100" i="25"/>
  <c r="R11" i="25"/>
  <c r="Z11" i="25" s="1"/>
  <c r="R155" i="25"/>
  <c r="AA15" i="25"/>
  <c r="AA55" i="25"/>
  <c r="M168" i="25"/>
  <c r="R161" i="25"/>
  <c r="Z161" i="25" s="1"/>
  <c r="R30" i="25"/>
  <c r="Z30" i="25" s="1"/>
  <c r="R23" i="25"/>
  <c r="Z23" i="25" s="1"/>
  <c r="M93" i="25"/>
  <c r="M120" i="25"/>
  <c r="R146" i="25"/>
  <c r="R138" i="25"/>
  <c r="Z138" i="25" s="1"/>
  <c r="D175" i="25"/>
  <c r="L148" i="25"/>
  <c r="AA21" i="25"/>
  <c r="R76" i="25"/>
  <c r="Z76" i="25" s="1"/>
  <c r="AA116" i="25"/>
  <c r="AA84" i="25"/>
  <c r="AA134" i="25"/>
  <c r="AA94" i="25"/>
  <c r="R39" i="25"/>
  <c r="R15" i="25"/>
  <c r="Z15" i="25" s="1"/>
  <c r="R14" i="25"/>
  <c r="E175" i="25"/>
  <c r="M7" i="25"/>
  <c r="L6" i="25"/>
  <c r="AA173" i="25"/>
  <c r="R159" i="25"/>
  <c r="R173" i="25"/>
  <c r="Z173" i="25" s="1"/>
  <c r="R170" i="25"/>
  <c r="AA31" i="25"/>
  <c r="W97" i="25"/>
  <c r="R157" i="25"/>
  <c r="Z157" i="25" s="1"/>
  <c r="R9" i="25"/>
  <c r="Z9" i="25" s="1"/>
  <c r="M108" i="25"/>
  <c r="R57" i="25"/>
  <c r="R27" i="25"/>
  <c r="Z27" i="25" s="1"/>
  <c r="R128" i="25"/>
  <c r="Z128" i="25" s="1"/>
  <c r="AA62" i="25"/>
  <c r="AA30" i="25"/>
  <c r="R22" i="25"/>
  <c r="R32" i="25"/>
  <c r="Z32" i="25" s="1"/>
  <c r="U168" i="25"/>
  <c r="R28" i="25"/>
  <c r="Z28" i="25" s="1"/>
  <c r="M149" i="25"/>
  <c r="M97" i="25"/>
  <c r="R56" i="25"/>
  <c r="Z56" i="25" s="1"/>
  <c r="R25" i="25"/>
  <c r="Z25" i="25" s="1"/>
  <c r="R100" i="25"/>
  <c r="Z100" i="25" s="1"/>
  <c r="Z153" i="25"/>
  <c r="Z112" i="25"/>
  <c r="AA159" i="25"/>
  <c r="R105" i="25"/>
  <c r="R81" i="25"/>
  <c r="AA58" i="25"/>
  <c r="AA26" i="25"/>
  <c r="AA63" i="25"/>
  <c r="AA47" i="25"/>
  <c r="R49" i="25"/>
  <c r="AA138" i="25"/>
  <c r="R80" i="25"/>
  <c r="Z80" i="25" s="1"/>
  <c r="R36" i="25"/>
  <c r="AA155" i="25"/>
  <c r="AA151" i="25"/>
  <c r="AA129" i="25"/>
  <c r="R137" i="25"/>
  <c r="AA83" i="25"/>
  <c r="W168" i="25"/>
  <c r="AA166" i="25"/>
  <c r="R160" i="25"/>
  <c r="Z160" i="25" s="1"/>
  <c r="R163" i="25"/>
  <c r="R72" i="25"/>
  <c r="Z72" i="25" s="1"/>
  <c r="AA32" i="25"/>
  <c r="R21" i="25"/>
  <c r="Z21" i="25" s="1"/>
  <c r="R82" i="25"/>
  <c r="Z82" i="25" s="1"/>
  <c r="R113" i="25"/>
  <c r="AA77" i="25"/>
  <c r="AA113" i="25"/>
  <c r="AA50" i="25"/>
  <c r="R63" i="25"/>
  <c r="R41" i="25"/>
  <c r="R31" i="25"/>
  <c r="AA106" i="25"/>
  <c r="AA145" i="25"/>
  <c r="O149" i="25"/>
  <c r="AA135" i="25"/>
  <c r="AA125" i="25"/>
  <c r="AA117" i="25"/>
  <c r="V108" i="25"/>
  <c r="P89" i="25"/>
  <c r="R90" i="25"/>
  <c r="W108" i="25"/>
  <c r="AA42" i="25"/>
  <c r="V97" i="25"/>
  <c r="R131" i="25"/>
  <c r="Z131" i="25" s="1"/>
  <c r="AA126" i="25"/>
  <c r="F148" i="25"/>
  <c r="AA80" i="25"/>
  <c r="AA48" i="25"/>
  <c r="R12" i="25"/>
  <c r="R35" i="25"/>
  <c r="Z35" i="25" s="1"/>
  <c r="W7" i="25"/>
  <c r="R29" i="25"/>
  <c r="R123" i="25"/>
  <c r="R103" i="25"/>
  <c r="Y103" i="25" s="1"/>
  <c r="AB103" i="25" s="1"/>
  <c r="R73" i="25"/>
  <c r="AA72" i="25"/>
  <c r="AA64" i="25"/>
  <c r="R20" i="25"/>
  <c r="Z20" i="25" s="1"/>
  <c r="R98" i="25"/>
  <c r="AA163" i="25"/>
  <c r="AA137" i="25"/>
  <c r="AA128" i="25"/>
  <c r="AA79" i="25"/>
  <c r="R110" i="25"/>
  <c r="Z110" i="25" s="1"/>
  <c r="R99" i="25"/>
  <c r="R47" i="25"/>
  <c r="R141" i="25"/>
  <c r="Z141" i="25" s="1"/>
  <c r="R52" i="25"/>
  <c r="Z52" i="25" s="1"/>
  <c r="R48" i="25"/>
  <c r="AA40" i="25"/>
  <c r="R133" i="25"/>
  <c r="Z133" i="25" s="1"/>
  <c r="P93" i="25"/>
  <c r="R94" i="25"/>
  <c r="R93" i="25" s="1"/>
  <c r="Z93" i="25" s="1"/>
  <c r="R68" i="25"/>
  <c r="Z68" i="25" s="1"/>
  <c r="R64" i="25"/>
  <c r="Y64" i="25" s="1"/>
  <c r="AB64" i="25" s="1"/>
  <c r="AA56" i="25"/>
  <c r="R91" i="25"/>
  <c r="Z91" i="25" s="1"/>
  <c r="R10" i="25"/>
  <c r="O7" i="25"/>
  <c r="R18" i="25"/>
  <c r="Z18" i="25" s="1"/>
  <c r="V149" i="25"/>
  <c r="R145" i="25"/>
  <c r="R121" i="25"/>
  <c r="R150" i="25"/>
  <c r="AA143" i="25"/>
  <c r="AA123" i="25"/>
  <c r="U120" i="25"/>
  <c r="Q168" i="25"/>
  <c r="R152" i="25"/>
  <c r="Z152" i="25" s="1"/>
  <c r="W149" i="25"/>
  <c r="V120" i="25"/>
  <c r="R129" i="25"/>
  <c r="Z129" i="25" s="1"/>
  <c r="R136" i="25"/>
  <c r="R118" i="25"/>
  <c r="R111" i="25"/>
  <c r="Z111" i="25" s="1"/>
  <c r="AA111" i="25"/>
  <c r="R79" i="25"/>
  <c r="Y79" i="25" s="1"/>
  <c r="AB79" i="25" s="1"/>
  <c r="AA74" i="25"/>
  <c r="R71" i="25"/>
  <c r="Z71" i="25" s="1"/>
  <c r="AA66" i="25"/>
  <c r="AA34" i="25"/>
  <c r="U7" i="25"/>
  <c r="R65" i="25"/>
  <c r="R55" i="25"/>
  <c r="R33" i="25"/>
  <c r="F6" i="25"/>
  <c r="F175" i="25" s="1"/>
  <c r="R139" i="25"/>
  <c r="R83" i="25"/>
  <c r="R51" i="25"/>
  <c r="Z51" i="25" s="1"/>
  <c r="P86" i="25"/>
  <c r="R87" i="25"/>
  <c r="R86" i="25" s="1"/>
  <c r="R75" i="25"/>
  <c r="R67" i="25"/>
  <c r="Z67" i="25" s="1"/>
  <c r="AA68" i="25"/>
  <c r="Z132" i="25"/>
  <c r="Z114" i="25"/>
  <c r="Z74" i="25"/>
  <c r="Z124" i="25"/>
  <c r="Z101" i="25"/>
  <c r="Z50" i="25"/>
  <c r="S168" i="25"/>
  <c r="Z140" i="25"/>
  <c r="Q120" i="25"/>
  <c r="Z104" i="25"/>
  <c r="T86" i="25"/>
  <c r="T149" i="25"/>
  <c r="W120" i="25"/>
  <c r="O93" i="25"/>
  <c r="Z78" i="25"/>
  <c r="P97" i="25"/>
  <c r="Z44" i="25"/>
  <c r="AA69" i="25"/>
  <c r="AA51" i="25"/>
  <c r="AA37" i="25"/>
  <c r="P108" i="25"/>
  <c r="Z62" i="25"/>
  <c r="Q7" i="25"/>
  <c r="Z16" i="25"/>
  <c r="AA57" i="25"/>
  <c r="AA49" i="25"/>
  <c r="P7" i="25"/>
  <c r="AA14" i="25"/>
  <c r="AA164" i="25"/>
  <c r="Z158" i="25"/>
  <c r="T168" i="25"/>
  <c r="Z164" i="25"/>
  <c r="P149" i="25"/>
  <c r="AA131" i="25"/>
  <c r="Z127" i="25"/>
  <c r="P120" i="25"/>
  <c r="U108" i="25"/>
  <c r="Z106" i="25"/>
  <c r="AA101" i="25"/>
  <c r="S97" i="25"/>
  <c r="T93" i="25"/>
  <c r="AA95" i="25"/>
  <c r="T89" i="25"/>
  <c r="AA75" i="25"/>
  <c r="U97" i="25"/>
  <c r="AA59" i="25"/>
  <c r="AA45" i="25"/>
  <c r="S108" i="25"/>
  <c r="Z54" i="25"/>
  <c r="Z40" i="25"/>
  <c r="Z19" i="25"/>
  <c r="AA20" i="25"/>
  <c r="S7" i="25"/>
  <c r="AA16" i="25"/>
  <c r="Z143" i="25"/>
  <c r="AA139" i="25"/>
  <c r="Z135" i="25"/>
  <c r="Z117" i="25"/>
  <c r="T108" i="25"/>
  <c r="AA174" i="25"/>
  <c r="O168" i="25"/>
  <c r="Z171" i="25"/>
  <c r="Z155" i="25"/>
  <c r="AA152" i="25"/>
  <c r="S120" i="25"/>
  <c r="AA172" i="25"/>
  <c r="S149" i="25"/>
  <c r="Z134" i="25"/>
  <c r="Z126" i="25"/>
  <c r="Z116" i="25"/>
  <c r="Y116" i="25"/>
  <c r="AB116" i="25" s="1"/>
  <c r="Z125" i="25"/>
  <c r="Z166" i="25"/>
  <c r="AA158" i="25"/>
  <c r="P168" i="25"/>
  <c r="AA170" i="25"/>
  <c r="U149" i="25"/>
  <c r="AA154" i="25"/>
  <c r="Q149" i="25"/>
  <c r="AA141" i="25"/>
  <c r="AA144" i="25"/>
  <c r="T120" i="25"/>
  <c r="Z142" i="25"/>
  <c r="AA132" i="25"/>
  <c r="AA124" i="25"/>
  <c r="AA133" i="25"/>
  <c r="AA127" i="25"/>
  <c r="O108" i="25"/>
  <c r="Q97" i="25"/>
  <c r="O86" i="25"/>
  <c r="AA82" i="25"/>
  <c r="O97" i="25"/>
  <c r="Z77" i="25"/>
  <c r="O120" i="25"/>
  <c r="AA81" i="25"/>
  <c r="Z59" i="25"/>
  <c r="AA53" i="25"/>
  <c r="AA35" i="25"/>
  <c r="AA110" i="25"/>
  <c r="Q108" i="25"/>
  <c r="Z46" i="25"/>
  <c r="AA38" i="25"/>
  <c r="AA27" i="25"/>
  <c r="V7" i="25"/>
  <c r="AA11" i="25"/>
  <c r="AA29" i="25"/>
  <c r="AA22" i="25"/>
  <c r="U89" i="25"/>
  <c r="T97" i="25"/>
  <c r="AA91" i="25"/>
  <c r="AA78" i="25"/>
  <c r="AA73" i="25"/>
  <c r="AA61" i="25"/>
  <c r="AA43" i="25"/>
  <c r="AA99" i="25"/>
  <c r="Z70" i="25"/>
  <c r="AA12" i="25"/>
  <c r="AA10" i="25"/>
  <c r="T7" i="25"/>
  <c r="AA24" i="25"/>
  <c r="Z17" i="25"/>
  <c r="Y84" i="25" l="1"/>
  <c r="AB84" i="25" s="1"/>
  <c r="X7" i="25"/>
  <c r="L175" i="25"/>
  <c r="Y138" i="25"/>
  <c r="AB138" i="25" s="1"/>
  <c r="Y153" i="25"/>
  <c r="AB153" i="25" s="1"/>
  <c r="Y112" i="25"/>
  <c r="AB112" i="25" s="1"/>
  <c r="Y130" i="25"/>
  <c r="AB130" i="25" s="1"/>
  <c r="V148" i="25"/>
  <c r="Y36" i="25"/>
  <c r="AB36" i="25" s="1"/>
  <c r="Y146" i="25"/>
  <c r="AB146" i="25" s="1"/>
  <c r="Y156" i="25"/>
  <c r="AB156" i="25" s="1"/>
  <c r="Y100" i="25"/>
  <c r="AB100" i="25" s="1"/>
  <c r="Z156" i="25"/>
  <c r="Y9" i="25"/>
  <c r="AB9" i="25" s="1"/>
  <c r="Y165" i="25"/>
  <c r="AB165" i="25" s="1"/>
  <c r="Z146" i="25"/>
  <c r="Y23" i="25"/>
  <c r="AB23" i="25" s="1"/>
  <c r="Y76" i="25"/>
  <c r="AB76" i="25" s="1"/>
  <c r="Y60" i="25"/>
  <c r="AB60" i="25" s="1"/>
  <c r="Y13" i="25"/>
  <c r="AB13" i="25" s="1"/>
  <c r="Y44" i="25"/>
  <c r="AB44" i="25" s="1"/>
  <c r="M148" i="25"/>
  <c r="Y17" i="25"/>
  <c r="AB17" i="25" s="1"/>
  <c r="Y70" i="25"/>
  <c r="AB70" i="25" s="1"/>
  <c r="Y142" i="25"/>
  <c r="AB142" i="25" s="1"/>
  <c r="Y59" i="25"/>
  <c r="AB59" i="25" s="1"/>
  <c r="Y77" i="25"/>
  <c r="AB77" i="25" s="1"/>
  <c r="Y171" i="25"/>
  <c r="AB171" i="25" s="1"/>
  <c r="Z94" i="25"/>
  <c r="Y21" i="25"/>
  <c r="AB21" i="25" s="1"/>
  <c r="U148" i="25"/>
  <c r="Y111" i="25"/>
  <c r="AB111" i="25" s="1"/>
  <c r="Y15" i="25"/>
  <c r="AB15" i="25" s="1"/>
  <c r="Y48" i="25"/>
  <c r="AB48" i="25" s="1"/>
  <c r="M6" i="25"/>
  <c r="Y155" i="25"/>
  <c r="AB155" i="25" s="1"/>
  <c r="Y40" i="25"/>
  <c r="AB40" i="25" s="1"/>
  <c r="Y173" i="25"/>
  <c r="AB173" i="25" s="1"/>
  <c r="Y26" i="25"/>
  <c r="AB26" i="25" s="1"/>
  <c r="Y129" i="25"/>
  <c r="AB129" i="25" s="1"/>
  <c r="Y52" i="25"/>
  <c r="AB52" i="25" s="1"/>
  <c r="Y54" i="25"/>
  <c r="AB54" i="25" s="1"/>
  <c r="Y125" i="25"/>
  <c r="AB125" i="25" s="1"/>
  <c r="Y134" i="25"/>
  <c r="AB134" i="25" s="1"/>
  <c r="Y161" i="25"/>
  <c r="AB161" i="25" s="1"/>
  <c r="Z36" i="25"/>
  <c r="Y66" i="25"/>
  <c r="AB66" i="25" s="1"/>
  <c r="Y83" i="25"/>
  <c r="AB83" i="25" s="1"/>
  <c r="Y19" i="25"/>
  <c r="AB19" i="25" s="1"/>
  <c r="Y166" i="25"/>
  <c r="AB166" i="25" s="1"/>
  <c r="Y106" i="25"/>
  <c r="AB106" i="25" s="1"/>
  <c r="Y56" i="25"/>
  <c r="AB56" i="25" s="1"/>
  <c r="Y102" i="25"/>
  <c r="AB102" i="25" s="1"/>
  <c r="Y25" i="25"/>
  <c r="AB25" i="25" s="1"/>
  <c r="Y38" i="25"/>
  <c r="AB38" i="25" s="1"/>
  <c r="Y30" i="25"/>
  <c r="AB30" i="25" s="1"/>
  <c r="Z64" i="25"/>
  <c r="Y157" i="25"/>
  <c r="AB157" i="25" s="1"/>
  <c r="Y137" i="25"/>
  <c r="AB137" i="25" s="1"/>
  <c r="Y42" i="25"/>
  <c r="AB42" i="25" s="1"/>
  <c r="Y32" i="25"/>
  <c r="AB32" i="25" s="1"/>
  <c r="Y50" i="25"/>
  <c r="AB50" i="25" s="1"/>
  <c r="U6" i="25"/>
  <c r="V6" i="25"/>
  <c r="V175" i="25" s="1"/>
  <c r="Y135" i="25"/>
  <c r="AB135" i="25" s="1"/>
  <c r="Y62" i="25"/>
  <c r="AB62" i="25" s="1"/>
  <c r="Z137" i="25"/>
  <c r="O148" i="25"/>
  <c r="W148" i="25"/>
  <c r="Y58" i="25"/>
  <c r="AB58" i="25" s="1"/>
  <c r="Y74" i="25"/>
  <c r="AB74" i="25" s="1"/>
  <c r="Y123" i="25"/>
  <c r="AB123" i="25" s="1"/>
  <c r="Y94" i="25"/>
  <c r="AB94" i="25" s="1"/>
  <c r="Y117" i="25"/>
  <c r="AB117" i="25" s="1"/>
  <c r="Y164" i="25"/>
  <c r="AB164" i="25" s="1"/>
  <c r="Z48" i="25"/>
  <c r="W6" i="25"/>
  <c r="W175" i="25" s="1"/>
  <c r="Y71" i="25"/>
  <c r="AB71" i="25" s="1"/>
  <c r="Y143" i="25"/>
  <c r="AB143" i="25" s="1"/>
  <c r="Z123" i="25"/>
  <c r="Y68" i="25"/>
  <c r="AB68" i="25" s="1"/>
  <c r="Y128" i="25"/>
  <c r="AB128" i="25" s="1"/>
  <c r="Y80" i="25"/>
  <c r="AB80" i="25" s="1"/>
  <c r="Q148" i="25"/>
  <c r="Y72" i="25"/>
  <c r="AB72" i="25" s="1"/>
  <c r="Y75" i="25"/>
  <c r="AB75" i="25" s="1"/>
  <c r="Y51" i="25"/>
  <c r="AB51" i="25" s="1"/>
  <c r="Y126" i="25"/>
  <c r="AB126" i="25" s="1"/>
  <c r="S148" i="25"/>
  <c r="P6" i="25"/>
  <c r="Y124" i="25"/>
  <c r="AB124" i="25" s="1"/>
  <c r="Z75" i="25"/>
  <c r="AA122" i="25"/>
  <c r="Y122" i="25"/>
  <c r="AB122" i="25" s="1"/>
  <c r="Z103" i="25"/>
  <c r="Z79" i="25"/>
  <c r="T148" i="25"/>
  <c r="Y140" i="25"/>
  <c r="AB140" i="25" s="1"/>
  <c r="Y34" i="25"/>
  <c r="AB34" i="25" s="1"/>
  <c r="Z83" i="25"/>
  <c r="R7" i="25"/>
  <c r="Z7" i="25" s="1"/>
  <c r="Y8" i="25"/>
  <c r="T6" i="25"/>
  <c r="Y28" i="25"/>
  <c r="AB28" i="25" s="1"/>
  <c r="Y43" i="25"/>
  <c r="AB43" i="25" s="1"/>
  <c r="O6" i="25"/>
  <c r="R89" i="25"/>
  <c r="Z89" i="25" s="1"/>
  <c r="Z98" i="25"/>
  <c r="Y98" i="25"/>
  <c r="R97" i="25"/>
  <c r="Z97" i="25" s="1"/>
  <c r="Z169" i="25"/>
  <c r="Y169" i="25"/>
  <c r="R168" i="25"/>
  <c r="Z168" i="25" s="1"/>
  <c r="Y22" i="25"/>
  <c r="AB22" i="25" s="1"/>
  <c r="Z22" i="25"/>
  <c r="Z53" i="25"/>
  <c r="Y53" i="25"/>
  <c r="AB53" i="25" s="1"/>
  <c r="Y154" i="25"/>
  <c r="AB154" i="25" s="1"/>
  <c r="Z154" i="25"/>
  <c r="Y158" i="25"/>
  <c r="AB158" i="25" s="1"/>
  <c r="Z118" i="25"/>
  <c r="Y118" i="25"/>
  <c r="AB118" i="25" s="1"/>
  <c r="Y91" i="25"/>
  <c r="AB91" i="25" s="1"/>
  <c r="AA87" i="25"/>
  <c r="X86" i="25"/>
  <c r="AA86" i="25" s="1"/>
  <c r="Y11" i="25"/>
  <c r="AB11" i="25" s="1"/>
  <c r="Y114" i="25"/>
  <c r="AB114" i="25" s="1"/>
  <c r="Z33" i="25"/>
  <c r="Y33" i="25"/>
  <c r="AB33" i="25" s="1"/>
  <c r="Z65" i="25"/>
  <c r="Y65" i="25"/>
  <c r="AB65" i="25" s="1"/>
  <c r="X93" i="25"/>
  <c r="AA93" i="25" s="1"/>
  <c r="Z8" i="25"/>
  <c r="Y31" i="25"/>
  <c r="AB31" i="25" s="1"/>
  <c r="Z31" i="25"/>
  <c r="Y63" i="25"/>
  <c r="AB63" i="25" s="1"/>
  <c r="Z63" i="25"/>
  <c r="Y12" i="25"/>
  <c r="AB12" i="25" s="1"/>
  <c r="Z12" i="25"/>
  <c r="Z61" i="25"/>
  <c r="Y61" i="25"/>
  <c r="AB61" i="25" s="1"/>
  <c r="Z136" i="25"/>
  <c r="Y136" i="25"/>
  <c r="AB136" i="25" s="1"/>
  <c r="R108" i="25"/>
  <c r="Z108" i="25" s="1"/>
  <c r="Z109" i="25"/>
  <c r="Y109" i="25"/>
  <c r="Z150" i="25"/>
  <c r="Y150" i="25"/>
  <c r="R149" i="25"/>
  <c r="Z159" i="25"/>
  <c r="Y159" i="25"/>
  <c r="AB159" i="25" s="1"/>
  <c r="Z162" i="25"/>
  <c r="Y162" i="25"/>
  <c r="AB162" i="25" s="1"/>
  <c r="Z144" i="25"/>
  <c r="Y144" i="25"/>
  <c r="AB144" i="25" s="1"/>
  <c r="Z29" i="25"/>
  <c r="Y29" i="25"/>
  <c r="AB29" i="25" s="1"/>
  <c r="S6" i="25"/>
  <c r="Z90" i="25"/>
  <c r="Y90" i="25"/>
  <c r="Y145" i="25"/>
  <c r="AB145" i="25" s="1"/>
  <c r="Z145" i="25"/>
  <c r="P148" i="25"/>
  <c r="Y18" i="25"/>
  <c r="AB18" i="25" s="1"/>
  <c r="Y78" i="25"/>
  <c r="AB78" i="25" s="1"/>
  <c r="Z95" i="25"/>
  <c r="Y95" i="25"/>
  <c r="AB95" i="25" s="1"/>
  <c r="Y131" i="25"/>
  <c r="AB131" i="25" s="1"/>
  <c r="Y115" i="25"/>
  <c r="AB115" i="25" s="1"/>
  <c r="Y141" i="25"/>
  <c r="AB141" i="25" s="1"/>
  <c r="Y82" i="25"/>
  <c r="AB82" i="25" s="1"/>
  <c r="Z57" i="25"/>
  <c r="Y57" i="25"/>
  <c r="AB57" i="25" s="1"/>
  <c r="AA8" i="25"/>
  <c r="Z37" i="25"/>
  <c r="Y37" i="25"/>
  <c r="AB37" i="25" s="1"/>
  <c r="Y10" i="25"/>
  <c r="AB10" i="25" s="1"/>
  <c r="Z10" i="25"/>
  <c r="Y99" i="25"/>
  <c r="AB99" i="25" s="1"/>
  <c r="Z99" i="25"/>
  <c r="Z163" i="25"/>
  <c r="Y163" i="25"/>
  <c r="AB163" i="25" s="1"/>
  <c r="Y14" i="25"/>
  <c r="AB14" i="25" s="1"/>
  <c r="Z14" i="25"/>
  <c r="Z41" i="25"/>
  <c r="Y41" i="25"/>
  <c r="AB41" i="25" s="1"/>
  <c r="AA98" i="25"/>
  <c r="X97" i="25"/>
  <c r="AA97" i="25" s="1"/>
  <c r="Y39" i="25"/>
  <c r="AB39" i="25" s="1"/>
  <c r="Z39" i="25"/>
  <c r="Y24" i="25"/>
  <c r="AB24" i="25" s="1"/>
  <c r="Z24" i="25"/>
  <c r="Y35" i="25"/>
  <c r="AB35" i="25" s="1"/>
  <c r="Y67" i="25"/>
  <c r="AB67" i="25" s="1"/>
  <c r="Z86" i="25"/>
  <c r="Y87" i="25"/>
  <c r="Z87" i="25"/>
  <c r="Y172" i="25"/>
  <c r="AB172" i="25" s="1"/>
  <c r="Z172" i="25"/>
  <c r="Z81" i="25"/>
  <c r="Y81" i="25"/>
  <c r="AB81" i="25" s="1"/>
  <c r="Y127" i="25"/>
  <c r="AB127" i="25" s="1"/>
  <c r="X168" i="25"/>
  <c r="AA168" i="25" s="1"/>
  <c r="AA169" i="25"/>
  <c r="Y16" i="25"/>
  <c r="AB16" i="25" s="1"/>
  <c r="Z45" i="25"/>
  <c r="Y45" i="25"/>
  <c r="AB45" i="25" s="1"/>
  <c r="Y104" i="25"/>
  <c r="AB104" i="25" s="1"/>
  <c r="Y152" i="25"/>
  <c r="AB152" i="25" s="1"/>
  <c r="Y132" i="25"/>
  <c r="AB132" i="25" s="1"/>
  <c r="Y55" i="25"/>
  <c r="AB55" i="25" s="1"/>
  <c r="Z55" i="25"/>
  <c r="Z49" i="25"/>
  <c r="Y49" i="25"/>
  <c r="AB49" i="25" s="1"/>
  <c r="Z69" i="25"/>
  <c r="Y69" i="25"/>
  <c r="AB69" i="25" s="1"/>
  <c r="Y121" i="25"/>
  <c r="R120" i="25"/>
  <c r="Z120" i="25" s="1"/>
  <c r="Z121" i="25"/>
  <c r="Y47" i="25"/>
  <c r="AB47" i="25" s="1"/>
  <c r="Z47" i="25"/>
  <c r="Y46" i="25"/>
  <c r="AB46" i="25" s="1"/>
  <c r="Z73" i="25"/>
  <c r="Y73" i="25"/>
  <c r="AB73" i="25" s="1"/>
  <c r="Z113" i="25"/>
  <c r="Y113" i="25"/>
  <c r="AB113" i="25" s="1"/>
  <c r="Z139" i="25"/>
  <c r="Y139" i="25"/>
  <c r="AB139" i="25" s="1"/>
  <c r="X120" i="25"/>
  <c r="AA120" i="25" s="1"/>
  <c r="AA121" i="25"/>
  <c r="Z151" i="25"/>
  <c r="Y151" i="25"/>
  <c r="AB151" i="25" s="1"/>
  <c r="Y170" i="25"/>
  <c r="AB170" i="25" s="1"/>
  <c r="Z170" i="25"/>
  <c r="Z174" i="25"/>
  <c r="Y174" i="25"/>
  <c r="AB174" i="25" s="1"/>
  <c r="AA109" i="25"/>
  <c r="X108" i="25"/>
  <c r="AA108" i="25" s="1"/>
  <c r="Y27" i="25"/>
  <c r="AB27" i="25" s="1"/>
  <c r="Y105" i="25"/>
  <c r="AB105" i="25" s="1"/>
  <c r="Z105" i="25"/>
  <c r="X89" i="25"/>
  <c r="AA89" i="25" s="1"/>
  <c r="AA90" i="25"/>
  <c r="Q6" i="25"/>
  <c r="Y20" i="25"/>
  <c r="AB20" i="25" s="1"/>
  <c r="Y110" i="25"/>
  <c r="AB110" i="25" s="1"/>
  <c r="X149" i="25"/>
  <c r="Y133" i="25"/>
  <c r="AB133" i="25" s="1"/>
  <c r="Y160" i="25"/>
  <c r="AB160" i="25" s="1"/>
  <c r="Y101" i="25"/>
  <c r="AB101" i="25" s="1"/>
  <c r="M175" i="25" l="1"/>
  <c r="M177" i="25" s="1"/>
  <c r="U175" i="25"/>
  <c r="O175" i="25"/>
  <c r="Q175" i="25"/>
  <c r="S175" i="25"/>
  <c r="T175" i="25"/>
  <c r="P175" i="25"/>
  <c r="R6" i="25"/>
  <c r="Z6" i="25" s="1"/>
  <c r="R148" i="25"/>
  <c r="Z148" i="25" s="1"/>
  <c r="Z149" i="25"/>
  <c r="AA149" i="25"/>
  <c r="X148" i="25"/>
  <c r="AA148" i="25" s="1"/>
  <c r="AB87" i="25"/>
  <c r="Y86" i="25"/>
  <c r="AB86" i="25" s="1"/>
  <c r="Y93" i="25"/>
  <c r="AB93" i="25" s="1"/>
  <c r="AB150" i="25"/>
  <c r="Y149" i="25"/>
  <c r="AB121" i="25"/>
  <c r="Y120" i="25"/>
  <c r="AB120" i="25" s="1"/>
  <c r="AB8" i="25"/>
  <c r="Y7" i="25"/>
  <c r="AB98" i="25"/>
  <c r="Y97" i="25"/>
  <c r="AB97" i="25" s="1"/>
  <c r="AA7" i="25"/>
  <c r="X6" i="25"/>
  <c r="AB90" i="25"/>
  <c r="Y89" i="25"/>
  <c r="AB89" i="25" s="1"/>
  <c r="Y108" i="25"/>
  <c r="AB108" i="25" s="1"/>
  <c r="AB109" i="25"/>
  <c r="AB169" i="25"/>
  <c r="Y168" i="25"/>
  <c r="AB168" i="25" s="1"/>
  <c r="M180" i="25" l="1"/>
  <c r="R175" i="25"/>
  <c r="Y6" i="25"/>
  <c r="X175" i="25"/>
  <c r="AA6" i="25"/>
  <c r="AB7" i="25"/>
  <c r="Y148" i="25"/>
  <c r="AB148" i="25" s="1"/>
  <c r="AB149" i="25"/>
  <c r="Y175" i="25" l="1"/>
  <c r="Y177" i="25" s="1"/>
  <c r="AB6" i="25"/>
  <c r="AB176" i="8" l="1"/>
  <c r="V44" i="5" l="1"/>
  <c r="U44" i="5"/>
  <c r="T44" i="5"/>
  <c r="T42" i="5"/>
  <c r="V39" i="5"/>
  <c r="U39" i="5"/>
  <c r="T39" i="5"/>
  <c r="T38" i="5"/>
  <c r="T37" i="5"/>
  <c r="T33" i="5"/>
  <c r="L50" i="5"/>
  <c r="M50" i="5"/>
  <c r="N50" i="5"/>
  <c r="O50" i="5"/>
  <c r="P50" i="5"/>
  <c r="V33" i="5" l="1"/>
  <c r="U33" i="5"/>
  <c r="V27" i="5"/>
  <c r="U27" i="5"/>
  <c r="V23" i="5"/>
  <c r="J25" i="5"/>
  <c r="S23" i="5"/>
  <c r="U23" i="5"/>
  <c r="T18" i="5"/>
  <c r="V13" i="5"/>
  <c r="U13" i="5"/>
  <c r="V28" i="5"/>
  <c r="V19" i="5"/>
  <c r="V18" i="5"/>
  <c r="U11" i="5"/>
  <c r="T7" i="5"/>
  <c r="V7" i="5"/>
  <c r="V8" i="5"/>
  <c r="V11" i="5"/>
  <c r="V12" i="5"/>
  <c r="V20" i="5"/>
  <c r="V21" i="5"/>
  <c r="V22" i="5"/>
  <c r="V29" i="5"/>
  <c r="V30" i="5"/>
  <c r="V31" i="5"/>
  <c r="V32" i="5"/>
  <c r="V37" i="5"/>
  <c r="V38" i="5"/>
  <c r="V42" i="5"/>
  <c r="V43" i="5"/>
  <c r="U7" i="5"/>
  <c r="U8" i="5"/>
  <c r="U12" i="5"/>
  <c r="U18" i="5"/>
  <c r="U19" i="5"/>
  <c r="U20" i="5"/>
  <c r="U21" i="5"/>
  <c r="U22" i="5"/>
  <c r="U28" i="5"/>
  <c r="U29" i="5"/>
  <c r="U30" i="5"/>
  <c r="U31" i="5"/>
  <c r="U32" i="5"/>
  <c r="U37" i="5"/>
  <c r="U38" i="5"/>
  <c r="U42" i="5"/>
  <c r="U43" i="5"/>
  <c r="T8" i="5"/>
  <c r="T12" i="5"/>
  <c r="T21" i="5"/>
  <c r="T28" i="5"/>
  <c r="T29" i="5"/>
  <c r="T30" i="5"/>
  <c r="T31" i="5"/>
  <c r="T32" i="5"/>
  <c r="T43" i="5"/>
  <c r="J7" i="5"/>
  <c r="J8" i="5"/>
  <c r="J9" i="5"/>
  <c r="J11" i="5"/>
  <c r="J12" i="5"/>
  <c r="J13" i="5"/>
  <c r="J14" i="5"/>
  <c r="J15" i="5"/>
  <c r="J16" i="5"/>
  <c r="J18" i="5"/>
  <c r="J19" i="5"/>
  <c r="J20" i="5"/>
  <c r="J21" i="5"/>
  <c r="J22" i="5"/>
  <c r="J23" i="5"/>
  <c r="J24" i="5"/>
  <c r="J26" i="5"/>
  <c r="J27" i="5"/>
  <c r="J28" i="5"/>
  <c r="J29" i="5"/>
  <c r="J30" i="5"/>
  <c r="J31" i="5"/>
  <c r="J32" i="5"/>
  <c r="J33" i="5"/>
  <c r="J34" i="5"/>
  <c r="J35" i="5"/>
  <c r="J36" i="5"/>
  <c r="J37" i="5"/>
  <c r="J38" i="5"/>
  <c r="J39" i="5"/>
  <c r="J40" i="5"/>
  <c r="J41" i="5"/>
  <c r="J42" i="5"/>
  <c r="J43" i="5"/>
  <c r="J44" i="5"/>
  <c r="J45" i="5"/>
  <c r="J46" i="5"/>
  <c r="S7" i="5"/>
  <c r="P48" i="5" l="1"/>
  <c r="P47" i="5"/>
  <c r="P44" i="5"/>
  <c r="P43" i="5"/>
  <c r="P42" i="5"/>
  <c r="P39" i="5"/>
  <c r="P38" i="5"/>
  <c r="P37" i="5"/>
  <c r="P33" i="5"/>
  <c r="P32" i="5"/>
  <c r="P31" i="5"/>
  <c r="P30" i="5"/>
  <c r="P29" i="5"/>
  <c r="P14" i="5"/>
  <c r="P28" i="5"/>
  <c r="P27" i="5"/>
  <c r="P23" i="5"/>
  <c r="P22" i="5"/>
  <c r="P21" i="5"/>
  <c r="P20" i="5"/>
  <c r="P19" i="5"/>
  <c r="P18" i="5"/>
  <c r="P17" i="5"/>
  <c r="P16" i="5"/>
  <c r="P10" i="5"/>
  <c r="P13" i="5"/>
  <c r="P12" i="5"/>
  <c r="P11" i="5"/>
  <c r="P9" i="5"/>
  <c r="P8" i="5"/>
  <c r="P7" i="5"/>
  <c r="F50" i="5"/>
  <c r="E50" i="5"/>
  <c r="D50" i="5"/>
  <c r="C50" i="5"/>
  <c r="G46" i="5"/>
  <c r="G41" i="5"/>
  <c r="G42" i="5"/>
  <c r="G40" i="5"/>
  <c r="G39" i="5"/>
  <c r="G38" i="5"/>
  <c r="G43" i="5"/>
  <c r="G37" i="5"/>
  <c r="G32" i="5"/>
  <c r="G31" i="5"/>
  <c r="G29" i="5"/>
  <c r="G26" i="5"/>
  <c r="G25" i="5"/>
  <c r="G45" i="5"/>
  <c r="G36" i="5"/>
  <c r="G28" i="5"/>
  <c r="G35" i="5"/>
  <c r="G34" i="5"/>
  <c r="G24" i="5"/>
  <c r="G27" i="5"/>
  <c r="G23" i="5"/>
  <c r="G22" i="5"/>
  <c r="G21" i="5"/>
  <c r="G20" i="5"/>
  <c r="G19" i="5"/>
  <c r="G16" i="5"/>
  <c r="G18" i="5"/>
  <c r="G30" i="5"/>
  <c r="G44" i="5"/>
  <c r="G15" i="5"/>
  <c r="G14" i="5"/>
  <c r="G12" i="5"/>
  <c r="G11" i="5"/>
  <c r="G33" i="5"/>
  <c r="G13" i="5"/>
  <c r="G9" i="5"/>
  <c r="G8" i="5"/>
  <c r="G7" i="5"/>
  <c r="B7" i="5"/>
  <c r="B8" i="5"/>
  <c r="B9" i="5"/>
  <c r="B13" i="5"/>
  <c r="B33" i="5"/>
  <c r="B12" i="5"/>
  <c r="B14" i="5"/>
  <c r="B15" i="5"/>
  <c r="B44" i="5"/>
  <c r="B30" i="5"/>
  <c r="B18" i="5"/>
  <c r="B16" i="5"/>
  <c r="B19" i="5"/>
  <c r="B20" i="5"/>
  <c r="B21" i="5"/>
  <c r="B23" i="5"/>
  <c r="B27" i="5"/>
  <c r="B24" i="5"/>
  <c r="B34" i="5"/>
  <c r="B28" i="5"/>
  <c r="B36" i="5"/>
  <c r="B45" i="5"/>
  <c r="B25" i="5"/>
  <c r="B26" i="5"/>
  <c r="B29" i="5"/>
  <c r="B31" i="5"/>
  <c r="B32" i="5"/>
  <c r="B37" i="5"/>
  <c r="B43" i="5"/>
  <c r="B38" i="5"/>
  <c r="B39" i="5"/>
  <c r="B40" i="5"/>
  <c r="B41" i="5"/>
  <c r="B46" i="5"/>
  <c r="G50" i="5" l="1"/>
  <c r="G53" i="5" s="1"/>
  <c r="S30" i="5"/>
  <c r="S43" i="5"/>
  <c r="S12" i="5"/>
  <c r="S10" i="5"/>
  <c r="S17" i="5"/>
  <c r="S21" i="5"/>
  <c r="S28" i="5"/>
  <c r="S31" i="5"/>
  <c r="S33" i="5"/>
  <c r="S38" i="5"/>
  <c r="S44" i="5"/>
  <c r="S48" i="5"/>
  <c r="S13" i="5"/>
  <c r="S16" i="5"/>
  <c r="S22" i="5"/>
  <c r="S20" i="5"/>
  <c r="S32" i="5"/>
  <c r="S47" i="5"/>
  <c r="S9" i="5"/>
  <c r="S18" i="5"/>
  <c r="S29" i="5"/>
  <c r="S37" i="5"/>
  <c r="S39" i="5"/>
  <c r="S8" i="5"/>
  <c r="S11" i="5"/>
  <c r="S19" i="5"/>
  <c r="S27" i="5"/>
  <c r="S14" i="5"/>
  <c r="S42" i="5"/>
  <c r="A1" i="3" l="1"/>
  <c r="I14" i="1"/>
  <c r="I15" i="1"/>
  <c r="I16" i="1"/>
  <c r="I17" i="1"/>
  <c r="I18" i="1"/>
  <c r="I19" i="1"/>
  <c r="I20" i="1"/>
  <c r="I21" i="1"/>
  <c r="I22" i="1"/>
  <c r="I23" i="1"/>
  <c r="I24" i="1"/>
  <c r="I25" i="1"/>
  <c r="I26" i="1"/>
  <c r="I27" i="1"/>
  <c r="I28" i="1"/>
  <c r="I29" i="1"/>
  <c r="I30" i="1"/>
  <c r="I31" i="1"/>
  <c r="I32" i="1"/>
  <c r="I33" i="1"/>
  <c r="I34" i="1"/>
  <c r="O37" i="1" l="1"/>
  <c r="N14" i="1"/>
  <c r="N15" i="1"/>
  <c r="N16" i="1"/>
  <c r="N17" i="1"/>
  <c r="N18" i="1"/>
  <c r="N19" i="1"/>
  <c r="N20" i="1"/>
  <c r="N21" i="1"/>
  <c r="N22" i="1"/>
  <c r="N23" i="1"/>
  <c r="N24" i="1"/>
  <c r="N25" i="1"/>
  <c r="N26" i="1"/>
  <c r="N27" i="1"/>
  <c r="N28" i="1"/>
  <c r="N29" i="1"/>
  <c r="N30" i="1"/>
  <c r="N31" i="1"/>
  <c r="N32" i="1"/>
  <c r="N33" i="1"/>
  <c r="N34" i="1"/>
  <c r="M14" i="1"/>
  <c r="M15" i="1"/>
  <c r="M16" i="1"/>
  <c r="M17" i="1"/>
  <c r="M18" i="1"/>
  <c r="M19" i="1"/>
  <c r="M20" i="1"/>
  <c r="M21" i="1"/>
  <c r="M22" i="1"/>
  <c r="M23" i="1"/>
  <c r="M24" i="1"/>
  <c r="M25" i="1"/>
  <c r="M26" i="1"/>
  <c r="M27" i="1"/>
  <c r="M28" i="1"/>
  <c r="M29" i="1"/>
  <c r="M30" i="1"/>
  <c r="M31" i="1"/>
  <c r="M32" i="1"/>
  <c r="M33" i="1"/>
  <c r="M34" i="1"/>
  <c r="L14" i="1"/>
  <c r="L15" i="1"/>
  <c r="L16" i="1"/>
  <c r="L17" i="1"/>
  <c r="L18" i="1"/>
  <c r="L19" i="1"/>
  <c r="L20" i="1"/>
  <c r="L21" i="1"/>
  <c r="L22" i="1"/>
  <c r="L23" i="1"/>
  <c r="L24" i="1"/>
  <c r="L25" i="1"/>
  <c r="L26" i="1"/>
  <c r="L27" i="1"/>
  <c r="L28" i="1"/>
  <c r="L29" i="1"/>
  <c r="L30" i="1"/>
  <c r="L31" i="1"/>
  <c r="L32" i="1"/>
  <c r="L33" i="1"/>
  <c r="L34" i="1"/>
  <c r="K14" i="1"/>
  <c r="K15" i="1"/>
  <c r="K16" i="1"/>
  <c r="K17" i="1"/>
  <c r="O17" i="1" s="1"/>
  <c r="K18" i="1"/>
  <c r="K19" i="1"/>
  <c r="K20" i="1"/>
  <c r="K21" i="1"/>
  <c r="O21" i="1" s="1"/>
  <c r="K22" i="1"/>
  <c r="K23" i="1"/>
  <c r="K24" i="1"/>
  <c r="K25" i="1"/>
  <c r="O25" i="1" s="1"/>
  <c r="K26" i="1"/>
  <c r="K27" i="1"/>
  <c r="K28" i="1"/>
  <c r="K29" i="1"/>
  <c r="O29" i="1" s="1"/>
  <c r="K30" i="1"/>
  <c r="K31" i="1"/>
  <c r="K32" i="1"/>
  <c r="K33" i="1"/>
  <c r="O33" i="1" s="1"/>
  <c r="K34" i="1"/>
  <c r="N9" i="1"/>
  <c r="N10" i="1"/>
  <c r="N11" i="1"/>
  <c r="M9" i="1"/>
  <c r="M10" i="1"/>
  <c r="M11" i="1"/>
  <c r="L9" i="1"/>
  <c r="L10" i="1"/>
  <c r="L11" i="1"/>
  <c r="N8" i="1"/>
  <c r="M8" i="1"/>
  <c r="L8" i="1"/>
  <c r="K8" i="1"/>
  <c r="K9" i="1"/>
  <c r="K10" i="1"/>
  <c r="K11" i="1"/>
  <c r="O45" i="6" l="1"/>
  <c r="O52" i="3"/>
  <c r="O53" i="3" s="1"/>
  <c r="O27" i="1"/>
  <c r="O23" i="1"/>
  <c r="R23" i="1" s="1"/>
  <c r="O19" i="1"/>
  <c r="O15" i="1"/>
  <c r="O31" i="1"/>
  <c r="O32" i="1"/>
  <c r="O28" i="1"/>
  <c r="O24" i="1"/>
  <c r="O20" i="1"/>
  <c r="O16" i="1"/>
  <c r="O34" i="1"/>
  <c r="O30" i="1"/>
  <c r="O26" i="1"/>
  <c r="O22" i="1"/>
  <c r="O18" i="1"/>
  <c r="O14" i="1"/>
  <c r="L35" i="1"/>
  <c r="I9" i="20"/>
  <c r="F9" i="20"/>
  <c r="E9" i="20"/>
  <c r="H9" i="20" s="1"/>
  <c r="D9" i="20"/>
  <c r="C9" i="20"/>
  <c r="B9" i="20"/>
  <c r="J8" i="20"/>
  <c r="I8" i="20"/>
  <c r="G8" i="20"/>
  <c r="D8" i="20"/>
  <c r="J7" i="20"/>
  <c r="H7" i="20"/>
  <c r="G7" i="20"/>
  <c r="D7" i="20"/>
  <c r="J6" i="20"/>
  <c r="H6" i="20"/>
  <c r="G6" i="20"/>
  <c r="G9" i="20" s="1"/>
  <c r="J9" i="20" s="1"/>
  <c r="D6" i="20"/>
  <c r="F45" i="6" l="1"/>
  <c r="F52" i="3"/>
  <c r="X37" i="3" l="1"/>
  <c r="L43" i="6" l="1"/>
  <c r="M113" i="16" l="1"/>
  <c r="L113" i="16"/>
  <c r="E113" i="16"/>
  <c r="E112" i="16"/>
  <c r="E132" i="16"/>
  <c r="E171" i="16" l="1"/>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E176" i="18"/>
  <c r="E175" i="18"/>
  <c r="L175" i="18"/>
  <c r="R175" i="18"/>
  <c r="Y175" i="18"/>
  <c r="Z175" i="18"/>
  <c r="Q15" i="1"/>
  <c r="Q16" i="1"/>
  <c r="Q17" i="1"/>
  <c r="Q18" i="1"/>
  <c r="Q19" i="1"/>
  <c r="Q20" i="1"/>
  <c r="Q21" i="1"/>
  <c r="Q22" i="1"/>
  <c r="Q23" i="1"/>
  <c r="Q24" i="1"/>
  <c r="Q25" i="1"/>
  <c r="Q26" i="1"/>
  <c r="Q27" i="1"/>
  <c r="Q28" i="1"/>
  <c r="Q29" i="1"/>
  <c r="Q30" i="1"/>
  <c r="Q31" i="1"/>
  <c r="Q32" i="1"/>
  <c r="Q33" i="1"/>
  <c r="Q34" i="1"/>
  <c r="T15" i="1"/>
  <c r="T23" i="1"/>
  <c r="T27" i="1"/>
  <c r="T29" i="1"/>
  <c r="T31" i="1"/>
  <c r="T33" i="1"/>
  <c r="R15" i="1"/>
  <c r="U15" i="1" s="1"/>
  <c r="R16" i="1"/>
  <c r="R17" i="1"/>
  <c r="U17" i="1" s="1"/>
  <c r="R18" i="1"/>
  <c r="R19" i="1"/>
  <c r="U19" i="1" s="1"/>
  <c r="R20" i="1"/>
  <c r="R21" i="1"/>
  <c r="U21" i="1" s="1"/>
  <c r="R22" i="1"/>
  <c r="U23" i="1"/>
  <c r="R24" i="1"/>
  <c r="R25" i="1"/>
  <c r="U25" i="1" s="1"/>
  <c r="R26" i="1"/>
  <c r="U26" i="1" s="1"/>
  <c r="R27" i="1"/>
  <c r="U27" i="1" s="1"/>
  <c r="R28" i="1"/>
  <c r="R29" i="1"/>
  <c r="U29" i="1" s="1"/>
  <c r="R30" i="1"/>
  <c r="R31" i="1"/>
  <c r="U31" i="1" s="1"/>
  <c r="R32" i="1"/>
  <c r="R34" i="1"/>
  <c r="Q14" i="1"/>
  <c r="Q9" i="1"/>
  <c r="Q10" i="1"/>
  <c r="Q11" i="1"/>
  <c r="Q8" i="1"/>
  <c r="T17" i="1"/>
  <c r="T19" i="1"/>
  <c r="T21" i="1"/>
  <c r="T25" i="1"/>
  <c r="W11" i="8" l="1"/>
  <c r="V11" i="8"/>
  <c r="U11" i="8"/>
  <c r="Q11" i="8"/>
  <c r="T11" i="8"/>
  <c r="S11" i="8"/>
  <c r="P11" i="8"/>
  <c r="O11" i="8"/>
  <c r="W15" i="8"/>
  <c r="V15" i="8"/>
  <c r="S15" i="8"/>
  <c r="U15" i="8"/>
  <c r="Q15" i="8"/>
  <c r="T15" i="8"/>
  <c r="P15" i="8"/>
  <c r="O15" i="8"/>
  <c r="W19" i="8"/>
  <c r="V19" i="8"/>
  <c r="U19" i="8"/>
  <c r="T19" i="8"/>
  <c r="S19" i="8"/>
  <c r="Q19" i="8"/>
  <c r="P19" i="8"/>
  <c r="O19" i="8"/>
  <c r="W23" i="8"/>
  <c r="V23" i="8"/>
  <c r="Q23" i="8"/>
  <c r="U23" i="8"/>
  <c r="T23" i="8"/>
  <c r="S23" i="8"/>
  <c r="P23" i="8"/>
  <c r="O23" i="8"/>
  <c r="W27" i="8"/>
  <c r="V27" i="8"/>
  <c r="Q27" i="8"/>
  <c r="T27" i="8"/>
  <c r="U27" i="8"/>
  <c r="S27" i="8"/>
  <c r="P27" i="8"/>
  <c r="O27" i="8"/>
  <c r="W31" i="8"/>
  <c r="V31" i="8"/>
  <c r="U31" i="8"/>
  <c r="Q31" i="8"/>
  <c r="T31" i="8"/>
  <c r="P31" i="8"/>
  <c r="O31" i="8"/>
  <c r="S31" i="8"/>
  <c r="W35" i="8"/>
  <c r="V35" i="8"/>
  <c r="U35" i="8"/>
  <c r="T35" i="8"/>
  <c r="S35" i="8"/>
  <c r="Q35" i="8"/>
  <c r="P35" i="8"/>
  <c r="O35" i="8"/>
  <c r="W39" i="8"/>
  <c r="V39" i="8"/>
  <c r="U39" i="8"/>
  <c r="T39" i="8"/>
  <c r="S39" i="8"/>
  <c r="P39" i="8"/>
  <c r="O39" i="8"/>
  <c r="Q39" i="8"/>
  <c r="W43" i="8"/>
  <c r="V43" i="8"/>
  <c r="U43" i="8"/>
  <c r="Q43" i="8"/>
  <c r="T43" i="8"/>
  <c r="S43" i="8"/>
  <c r="P43" i="8"/>
  <c r="O43" i="8"/>
  <c r="W47" i="8"/>
  <c r="V47" i="8"/>
  <c r="S47" i="8"/>
  <c r="U47" i="8"/>
  <c r="Q47" i="8"/>
  <c r="T47" i="8"/>
  <c r="P47" i="8"/>
  <c r="O47" i="8"/>
  <c r="W51" i="8"/>
  <c r="V51" i="8"/>
  <c r="U51" i="8"/>
  <c r="T51" i="8"/>
  <c r="S51" i="8"/>
  <c r="Q51" i="8"/>
  <c r="P51" i="8"/>
  <c r="O51" i="8"/>
  <c r="W55" i="8"/>
  <c r="V55" i="8"/>
  <c r="Q55" i="8"/>
  <c r="T55" i="8"/>
  <c r="U55" i="8"/>
  <c r="S55" i="8"/>
  <c r="P55" i="8"/>
  <c r="O55" i="8"/>
  <c r="W59" i="8"/>
  <c r="V59" i="8"/>
  <c r="U59" i="8"/>
  <c r="Q59" i="8"/>
  <c r="T59" i="8"/>
  <c r="S59" i="8"/>
  <c r="P59" i="8"/>
  <c r="O59" i="8"/>
  <c r="W63" i="8"/>
  <c r="V63" i="8"/>
  <c r="S63" i="8"/>
  <c r="Q63" i="8"/>
  <c r="U63" i="8"/>
  <c r="T63" i="8"/>
  <c r="P63" i="8"/>
  <c r="O63" i="8"/>
  <c r="W67" i="8"/>
  <c r="V67" i="8"/>
  <c r="U67" i="8"/>
  <c r="T67" i="8"/>
  <c r="S67" i="8"/>
  <c r="Q67" i="8"/>
  <c r="P67" i="8"/>
  <c r="O67" i="8"/>
  <c r="W71" i="8"/>
  <c r="V71" i="8"/>
  <c r="U71" i="8"/>
  <c r="T71" i="8"/>
  <c r="S71" i="8"/>
  <c r="P71" i="8"/>
  <c r="O71" i="8"/>
  <c r="Q71" i="8"/>
  <c r="W75" i="8"/>
  <c r="V75" i="8"/>
  <c r="U75" i="8"/>
  <c r="T75" i="8"/>
  <c r="Q75" i="8"/>
  <c r="S75" i="8"/>
  <c r="P75" i="8"/>
  <c r="O75" i="8"/>
  <c r="W79" i="8"/>
  <c r="V79" i="8"/>
  <c r="S79" i="8"/>
  <c r="U79" i="8"/>
  <c r="T79" i="8"/>
  <c r="Q79" i="8"/>
  <c r="P79" i="8"/>
  <c r="O79" i="8"/>
  <c r="W83" i="8"/>
  <c r="V83" i="8"/>
  <c r="U83" i="8"/>
  <c r="T83" i="8"/>
  <c r="S83" i="8"/>
  <c r="Q83" i="8"/>
  <c r="P83" i="8"/>
  <c r="O83" i="8"/>
  <c r="V87" i="8"/>
  <c r="V86" i="8" s="1"/>
  <c r="W87" i="8"/>
  <c r="U87" i="8"/>
  <c r="U86" i="8" s="1"/>
  <c r="Q87" i="8"/>
  <c r="Q86" i="8" s="1"/>
  <c r="P87" i="8"/>
  <c r="P86" i="8" s="1"/>
  <c r="T87" i="8"/>
  <c r="T86" i="8" s="1"/>
  <c r="S87" i="8"/>
  <c r="S86" i="8" s="1"/>
  <c r="O87" i="8"/>
  <c r="W91" i="8"/>
  <c r="V91" i="8"/>
  <c r="T91" i="8"/>
  <c r="S91" i="8"/>
  <c r="U91" i="8"/>
  <c r="P91" i="8"/>
  <c r="Q91" i="8"/>
  <c r="O91" i="8"/>
  <c r="V95" i="8"/>
  <c r="W95" i="8"/>
  <c r="T95" i="8"/>
  <c r="Q95" i="8"/>
  <c r="P95" i="8"/>
  <c r="S95" i="8"/>
  <c r="U95" i="8"/>
  <c r="O95" i="8"/>
  <c r="W99" i="8"/>
  <c r="V99" i="8"/>
  <c r="U99" i="8"/>
  <c r="Q99" i="8"/>
  <c r="S99" i="8"/>
  <c r="T99" i="8"/>
  <c r="P99" i="8"/>
  <c r="O99" i="8"/>
  <c r="W103" i="8"/>
  <c r="V103" i="8"/>
  <c r="P103" i="8"/>
  <c r="T103" i="8"/>
  <c r="Q103" i="8"/>
  <c r="U103" i="8"/>
  <c r="S103" i="8"/>
  <c r="O103" i="8"/>
  <c r="V111" i="8"/>
  <c r="W111" i="8"/>
  <c r="U111" i="8"/>
  <c r="Q111" i="8"/>
  <c r="P111" i="8"/>
  <c r="T111" i="8"/>
  <c r="S111" i="8"/>
  <c r="O111" i="8"/>
  <c r="V115" i="8"/>
  <c r="W115" i="8"/>
  <c r="T115" i="8"/>
  <c r="Q115" i="8"/>
  <c r="P115" i="8"/>
  <c r="S115" i="8"/>
  <c r="U115" i="8"/>
  <c r="O115" i="8"/>
  <c r="W123" i="8"/>
  <c r="V123" i="8"/>
  <c r="T123" i="8"/>
  <c r="U123" i="8"/>
  <c r="Q123" i="8"/>
  <c r="S123" i="8"/>
  <c r="P123" i="8"/>
  <c r="O123" i="8"/>
  <c r="W127" i="8"/>
  <c r="V127" i="8"/>
  <c r="U127" i="8"/>
  <c r="T127" i="8"/>
  <c r="S127" i="8"/>
  <c r="Q127" i="8"/>
  <c r="P127" i="8"/>
  <c r="O127" i="8"/>
  <c r="W131" i="8"/>
  <c r="V131" i="8"/>
  <c r="S131" i="8"/>
  <c r="P131" i="8"/>
  <c r="U131" i="8"/>
  <c r="T131" i="8"/>
  <c r="Q131" i="8"/>
  <c r="O131" i="8"/>
  <c r="W135" i="8"/>
  <c r="V135" i="8"/>
  <c r="U135" i="8"/>
  <c r="T135" i="8"/>
  <c r="Q135" i="8"/>
  <c r="S135" i="8"/>
  <c r="O135" i="8"/>
  <c r="P135" i="8"/>
  <c r="W139" i="8"/>
  <c r="V139" i="8"/>
  <c r="U139" i="8"/>
  <c r="Q139" i="8"/>
  <c r="T139" i="8"/>
  <c r="S139" i="8"/>
  <c r="P139" i="8"/>
  <c r="O139" i="8"/>
  <c r="V143" i="8"/>
  <c r="U143" i="8"/>
  <c r="W143" i="8"/>
  <c r="T143" i="8"/>
  <c r="S143" i="8"/>
  <c r="P143" i="8"/>
  <c r="Q143" i="8"/>
  <c r="O143" i="8"/>
  <c r="W151" i="8"/>
  <c r="V151" i="8"/>
  <c r="U151" i="8"/>
  <c r="T151" i="8"/>
  <c r="S151" i="8"/>
  <c r="Q151" i="8"/>
  <c r="P151" i="8"/>
  <c r="O151" i="8"/>
  <c r="W155" i="8"/>
  <c r="V155" i="8"/>
  <c r="U155" i="8"/>
  <c r="T155" i="8"/>
  <c r="S155" i="8"/>
  <c r="Q155" i="8"/>
  <c r="P155" i="8"/>
  <c r="O155" i="8"/>
  <c r="W159" i="8"/>
  <c r="V159" i="8"/>
  <c r="U159" i="8"/>
  <c r="T159" i="8"/>
  <c r="S159" i="8"/>
  <c r="Q159" i="8"/>
  <c r="O159" i="8"/>
  <c r="P159" i="8"/>
  <c r="W163" i="8"/>
  <c r="V163" i="8"/>
  <c r="U163" i="8"/>
  <c r="T163" i="8"/>
  <c r="S163" i="8"/>
  <c r="Q163" i="8"/>
  <c r="P163" i="8"/>
  <c r="O163" i="8"/>
  <c r="V171" i="8"/>
  <c r="U171" i="8"/>
  <c r="W171" i="8"/>
  <c r="T171" i="8"/>
  <c r="Q171" i="8"/>
  <c r="S171" i="8"/>
  <c r="P171" i="8"/>
  <c r="O171" i="8"/>
  <c r="W8" i="8"/>
  <c r="V8" i="8"/>
  <c r="U8" i="8"/>
  <c r="T8" i="8"/>
  <c r="S8" i="8"/>
  <c r="Q8" i="8"/>
  <c r="O8" i="8"/>
  <c r="P8" i="8"/>
  <c r="W12" i="8"/>
  <c r="V12" i="8"/>
  <c r="Q12" i="8"/>
  <c r="T12" i="8"/>
  <c r="S12" i="8"/>
  <c r="U12" i="8"/>
  <c r="P12" i="8"/>
  <c r="O12" i="8"/>
  <c r="W16" i="8"/>
  <c r="V16" i="8"/>
  <c r="U16" i="8"/>
  <c r="Q16" i="8"/>
  <c r="T16" i="8"/>
  <c r="S16" i="8"/>
  <c r="P16" i="8"/>
  <c r="O16" i="8"/>
  <c r="W20" i="8"/>
  <c r="V20" i="8"/>
  <c r="S20" i="8"/>
  <c r="Q20" i="8"/>
  <c r="U20" i="8"/>
  <c r="T20" i="8"/>
  <c r="O20" i="8"/>
  <c r="P20" i="8"/>
  <c r="W24" i="8"/>
  <c r="V24" i="8"/>
  <c r="U24" i="8"/>
  <c r="T24" i="8"/>
  <c r="S24" i="8"/>
  <c r="Q24" i="8"/>
  <c r="O24" i="8"/>
  <c r="P24" i="8"/>
  <c r="W28" i="8"/>
  <c r="V28" i="8"/>
  <c r="T28" i="8"/>
  <c r="U28" i="8"/>
  <c r="S28" i="8"/>
  <c r="Q28" i="8"/>
  <c r="P28" i="8"/>
  <c r="O28" i="8"/>
  <c r="W32" i="8"/>
  <c r="V32" i="8"/>
  <c r="U32" i="8"/>
  <c r="Q32" i="8"/>
  <c r="T32" i="8"/>
  <c r="S32" i="8"/>
  <c r="P32" i="8"/>
  <c r="O32" i="8"/>
  <c r="W36" i="8"/>
  <c r="V36" i="8"/>
  <c r="S36" i="8"/>
  <c r="U36" i="8"/>
  <c r="Q36" i="8"/>
  <c r="T36" i="8"/>
  <c r="O36" i="8"/>
  <c r="P36" i="8"/>
  <c r="W40" i="8"/>
  <c r="V40" i="8"/>
  <c r="U40" i="8"/>
  <c r="T40" i="8"/>
  <c r="S40" i="8"/>
  <c r="Q40" i="8"/>
  <c r="O40" i="8"/>
  <c r="P40" i="8"/>
  <c r="W44" i="8"/>
  <c r="V44" i="8"/>
  <c r="Q44" i="8"/>
  <c r="T44" i="8"/>
  <c r="U44" i="8"/>
  <c r="S44" i="8"/>
  <c r="P44" i="8"/>
  <c r="O44" i="8"/>
  <c r="W48" i="8"/>
  <c r="V48" i="8"/>
  <c r="U48" i="8"/>
  <c r="Q48" i="8"/>
  <c r="T48" i="8"/>
  <c r="S48" i="8"/>
  <c r="P48" i="8"/>
  <c r="O48" i="8"/>
  <c r="W52" i="8"/>
  <c r="V52" i="8"/>
  <c r="S52" i="8"/>
  <c r="Q52" i="8"/>
  <c r="U52" i="8"/>
  <c r="T52" i="8"/>
  <c r="O52" i="8"/>
  <c r="P52" i="8"/>
  <c r="W56" i="8"/>
  <c r="V56" i="8"/>
  <c r="U56" i="8"/>
  <c r="T56" i="8"/>
  <c r="S56" i="8"/>
  <c r="Q56" i="8"/>
  <c r="O56" i="8"/>
  <c r="P56" i="8"/>
  <c r="W60" i="8"/>
  <c r="V60" i="8"/>
  <c r="U60" i="8"/>
  <c r="T60" i="8"/>
  <c r="S60" i="8"/>
  <c r="Q60" i="8"/>
  <c r="P60" i="8"/>
  <c r="O60" i="8"/>
  <c r="W64" i="8"/>
  <c r="T64" i="8"/>
  <c r="U64" i="8"/>
  <c r="V64" i="8"/>
  <c r="Q64" i="8"/>
  <c r="S64" i="8"/>
  <c r="O64" i="8"/>
  <c r="P64" i="8"/>
  <c r="W68" i="8"/>
  <c r="V68" i="8"/>
  <c r="T68" i="8"/>
  <c r="S68" i="8"/>
  <c r="U68" i="8"/>
  <c r="Q68" i="8"/>
  <c r="O68" i="8"/>
  <c r="P68" i="8"/>
  <c r="W72" i="8"/>
  <c r="T72" i="8"/>
  <c r="V72" i="8"/>
  <c r="U72" i="8"/>
  <c r="S72" i="8"/>
  <c r="Q72" i="8"/>
  <c r="O72" i="8"/>
  <c r="P72" i="8"/>
  <c r="W76" i="8"/>
  <c r="V76" i="8"/>
  <c r="T76" i="8"/>
  <c r="Q76" i="8"/>
  <c r="U76" i="8"/>
  <c r="S76" i="8"/>
  <c r="P76" i="8"/>
  <c r="O76" i="8"/>
  <c r="W80" i="8"/>
  <c r="T80" i="8"/>
  <c r="V80" i="8"/>
  <c r="U80" i="8"/>
  <c r="Q80" i="8"/>
  <c r="S80" i="8"/>
  <c r="O80" i="8"/>
  <c r="P80" i="8"/>
  <c r="W84" i="8"/>
  <c r="V84" i="8"/>
  <c r="T84" i="8"/>
  <c r="S84" i="8"/>
  <c r="Q84" i="8"/>
  <c r="U84" i="8"/>
  <c r="O84" i="8"/>
  <c r="P84" i="8"/>
  <c r="V100" i="8"/>
  <c r="T100" i="8"/>
  <c r="W100" i="8"/>
  <c r="S100" i="8"/>
  <c r="U100" i="8"/>
  <c r="Q100" i="8"/>
  <c r="O100" i="8"/>
  <c r="P100" i="8"/>
  <c r="V104" i="8"/>
  <c r="W104" i="8"/>
  <c r="T104" i="8"/>
  <c r="U104" i="8"/>
  <c r="S104" i="8"/>
  <c r="Q104" i="8"/>
  <c r="P104" i="8"/>
  <c r="O104" i="8"/>
  <c r="W112" i="8"/>
  <c r="U112" i="8"/>
  <c r="V112" i="8"/>
  <c r="T112" i="8"/>
  <c r="Q112" i="8"/>
  <c r="S112" i="8"/>
  <c r="P112" i="8"/>
  <c r="O112" i="8"/>
  <c r="W116" i="8"/>
  <c r="V116" i="8"/>
  <c r="U116" i="8"/>
  <c r="P116" i="8"/>
  <c r="Q116" i="8"/>
  <c r="T116" i="8"/>
  <c r="S116" i="8"/>
  <c r="O116" i="8"/>
  <c r="W124" i="8"/>
  <c r="V124" i="8"/>
  <c r="T124" i="8"/>
  <c r="U124" i="8"/>
  <c r="S124" i="8"/>
  <c r="P124" i="8"/>
  <c r="Q124" i="8"/>
  <c r="O124" i="8"/>
  <c r="W128" i="8"/>
  <c r="V128" i="8"/>
  <c r="T128" i="8"/>
  <c r="U128" i="8"/>
  <c r="S128" i="8"/>
  <c r="P128" i="8"/>
  <c r="Q128" i="8"/>
  <c r="O128" i="8"/>
  <c r="W132" i="8"/>
  <c r="V132" i="8"/>
  <c r="T132" i="8"/>
  <c r="U132" i="8"/>
  <c r="S132" i="8"/>
  <c r="P132" i="8"/>
  <c r="Q132" i="8"/>
  <c r="O132" i="8"/>
  <c r="W136" i="8"/>
  <c r="V136" i="8"/>
  <c r="U136" i="8"/>
  <c r="T136" i="8"/>
  <c r="S136" i="8"/>
  <c r="P136" i="8"/>
  <c r="Q136" i="8"/>
  <c r="O136" i="8"/>
  <c r="W140" i="8"/>
  <c r="V140" i="8"/>
  <c r="U140" i="8"/>
  <c r="T140" i="8"/>
  <c r="S140" i="8"/>
  <c r="P140" i="8"/>
  <c r="Q140" i="8"/>
  <c r="O140" i="8"/>
  <c r="W144" i="8"/>
  <c r="V144" i="8"/>
  <c r="U144" i="8"/>
  <c r="T144" i="8"/>
  <c r="S144" i="8"/>
  <c r="P144" i="8"/>
  <c r="Q144" i="8"/>
  <c r="O144" i="8"/>
  <c r="W152" i="8"/>
  <c r="V152" i="8"/>
  <c r="U152" i="8"/>
  <c r="T152" i="8"/>
  <c r="Q152" i="8"/>
  <c r="S152" i="8"/>
  <c r="P152" i="8"/>
  <c r="O152" i="8"/>
  <c r="W156" i="8"/>
  <c r="V156" i="8"/>
  <c r="U156" i="8"/>
  <c r="Q156" i="8"/>
  <c r="P156" i="8"/>
  <c r="S156" i="8"/>
  <c r="T156" i="8"/>
  <c r="O156" i="8"/>
  <c r="W160" i="8"/>
  <c r="V160" i="8"/>
  <c r="U160" i="8"/>
  <c r="Q160" i="8"/>
  <c r="T160" i="8"/>
  <c r="P160" i="8"/>
  <c r="S160" i="8"/>
  <c r="O160" i="8"/>
  <c r="W164" i="8"/>
  <c r="V164" i="8"/>
  <c r="U164" i="8"/>
  <c r="Q164" i="8"/>
  <c r="T164" i="8"/>
  <c r="S164" i="8"/>
  <c r="O164" i="8"/>
  <c r="P164" i="8"/>
  <c r="W172" i="8"/>
  <c r="V172" i="8"/>
  <c r="U172" i="8"/>
  <c r="P172" i="8"/>
  <c r="Q172" i="8"/>
  <c r="S172" i="8"/>
  <c r="T172" i="8"/>
  <c r="O172" i="8"/>
  <c r="W9" i="8"/>
  <c r="V9" i="8"/>
  <c r="S9" i="8"/>
  <c r="Q9" i="8"/>
  <c r="U9" i="8"/>
  <c r="T9" i="8"/>
  <c r="O9" i="8"/>
  <c r="P9" i="8"/>
  <c r="W13" i="8"/>
  <c r="V13" i="8"/>
  <c r="U13" i="8"/>
  <c r="S13" i="8"/>
  <c r="Q13" i="8"/>
  <c r="T13" i="8"/>
  <c r="O13" i="8"/>
  <c r="P13" i="8"/>
  <c r="W17" i="8"/>
  <c r="V17" i="8"/>
  <c r="S17" i="8"/>
  <c r="Q17" i="8"/>
  <c r="U17" i="8"/>
  <c r="T17" i="8"/>
  <c r="P17" i="8"/>
  <c r="O17" i="8"/>
  <c r="W21" i="8"/>
  <c r="V21" i="8"/>
  <c r="S21" i="8"/>
  <c r="Q21" i="8"/>
  <c r="U21" i="8"/>
  <c r="T21" i="8"/>
  <c r="P21" i="8"/>
  <c r="O21" i="8"/>
  <c r="W25" i="8"/>
  <c r="V25" i="8"/>
  <c r="S25" i="8"/>
  <c r="Q25" i="8"/>
  <c r="U25" i="8"/>
  <c r="T25" i="8"/>
  <c r="O25" i="8"/>
  <c r="P25" i="8"/>
  <c r="V29" i="8"/>
  <c r="W29" i="8"/>
  <c r="U29" i="8"/>
  <c r="S29" i="8"/>
  <c r="Q29" i="8"/>
  <c r="T29" i="8"/>
  <c r="O29" i="8"/>
  <c r="P29" i="8"/>
  <c r="W33" i="8"/>
  <c r="V33" i="8"/>
  <c r="S33" i="8"/>
  <c r="Q33" i="8"/>
  <c r="T33" i="8"/>
  <c r="U33" i="8"/>
  <c r="P33" i="8"/>
  <c r="O33" i="8"/>
  <c r="V37" i="8"/>
  <c r="W37" i="8"/>
  <c r="S37" i="8"/>
  <c r="Q37" i="8"/>
  <c r="U37" i="8"/>
  <c r="T37" i="8"/>
  <c r="P37" i="8"/>
  <c r="O37" i="8"/>
  <c r="W41" i="8"/>
  <c r="V41" i="8"/>
  <c r="S41" i="8"/>
  <c r="Q41" i="8"/>
  <c r="U41" i="8"/>
  <c r="T41" i="8"/>
  <c r="O41" i="8"/>
  <c r="P41" i="8"/>
  <c r="W45" i="8"/>
  <c r="V45" i="8"/>
  <c r="U45" i="8"/>
  <c r="S45" i="8"/>
  <c r="Q45" i="8"/>
  <c r="T45" i="8"/>
  <c r="O45" i="8"/>
  <c r="P45" i="8"/>
  <c r="W49" i="8"/>
  <c r="V49" i="8"/>
  <c r="S49" i="8"/>
  <c r="Q49" i="8"/>
  <c r="U49" i="8"/>
  <c r="T49" i="8"/>
  <c r="P49" i="8"/>
  <c r="O49" i="8"/>
  <c r="U53" i="8"/>
  <c r="W53" i="8"/>
  <c r="V53" i="8"/>
  <c r="S53" i="8"/>
  <c r="Q53" i="8"/>
  <c r="T53" i="8"/>
  <c r="O53" i="8"/>
  <c r="P53" i="8"/>
  <c r="V57" i="8"/>
  <c r="W57" i="8"/>
  <c r="S57" i="8"/>
  <c r="Q57" i="8"/>
  <c r="U57" i="8"/>
  <c r="T57" i="8"/>
  <c r="O57" i="8"/>
  <c r="P57" i="8"/>
  <c r="V61" i="8"/>
  <c r="W61" i="8"/>
  <c r="U61" i="8"/>
  <c r="S61" i="8"/>
  <c r="Q61" i="8"/>
  <c r="T61" i="8"/>
  <c r="O61" i="8"/>
  <c r="P61" i="8"/>
  <c r="W65" i="8"/>
  <c r="V65" i="8"/>
  <c r="S65" i="8"/>
  <c r="Q65" i="8"/>
  <c r="U65" i="8"/>
  <c r="T65" i="8"/>
  <c r="P65" i="8"/>
  <c r="O65" i="8"/>
  <c r="W69" i="8"/>
  <c r="V69" i="8"/>
  <c r="U69" i="8"/>
  <c r="S69" i="8"/>
  <c r="Q69" i="8"/>
  <c r="T69" i="8"/>
  <c r="O69" i="8"/>
  <c r="P69" i="8"/>
  <c r="W73" i="8"/>
  <c r="V73" i="8"/>
  <c r="T73" i="8"/>
  <c r="S73" i="8"/>
  <c r="Q73" i="8"/>
  <c r="U73" i="8"/>
  <c r="O73" i="8"/>
  <c r="P73" i="8"/>
  <c r="W77" i="8"/>
  <c r="V77" i="8"/>
  <c r="U77" i="8"/>
  <c r="S77" i="8"/>
  <c r="Q77" i="8"/>
  <c r="T77" i="8"/>
  <c r="O77" i="8"/>
  <c r="P77" i="8"/>
  <c r="W81" i="8"/>
  <c r="V81" i="8"/>
  <c r="S81" i="8"/>
  <c r="Q81" i="8"/>
  <c r="U81" i="8"/>
  <c r="T81" i="8"/>
  <c r="P81" i="8"/>
  <c r="O81" i="8"/>
  <c r="V101" i="8"/>
  <c r="W101" i="8"/>
  <c r="U101" i="8"/>
  <c r="Q101" i="8"/>
  <c r="P101" i="8"/>
  <c r="S101" i="8"/>
  <c r="T101" i="8"/>
  <c r="O101" i="8"/>
  <c r="V105" i="8"/>
  <c r="W105" i="8"/>
  <c r="Q105" i="8"/>
  <c r="P105" i="8"/>
  <c r="T105" i="8"/>
  <c r="U105" i="8"/>
  <c r="S105" i="8"/>
  <c r="O105" i="8"/>
  <c r="W109" i="8"/>
  <c r="V109" i="8"/>
  <c r="U109" i="8"/>
  <c r="T109" i="8"/>
  <c r="S109" i="8"/>
  <c r="P109" i="8"/>
  <c r="Q109" i="8"/>
  <c r="O109" i="8"/>
  <c r="W113" i="8"/>
  <c r="V113" i="8"/>
  <c r="U113" i="8"/>
  <c r="T113" i="8"/>
  <c r="S113" i="8"/>
  <c r="Q113" i="8"/>
  <c r="O113" i="8"/>
  <c r="P113" i="8"/>
  <c r="W117" i="8"/>
  <c r="U117" i="8"/>
  <c r="V117" i="8"/>
  <c r="Q117" i="8"/>
  <c r="T117" i="8"/>
  <c r="S117" i="8"/>
  <c r="P117" i="8"/>
  <c r="O117" i="8"/>
  <c r="W121" i="8"/>
  <c r="V121" i="8"/>
  <c r="U121" i="8"/>
  <c r="Q121" i="8"/>
  <c r="T121" i="8"/>
  <c r="S121" i="8"/>
  <c r="P121" i="8"/>
  <c r="O121" i="8"/>
  <c r="W125" i="8"/>
  <c r="V125" i="8"/>
  <c r="Q125" i="8"/>
  <c r="U125" i="8"/>
  <c r="S125" i="8"/>
  <c r="T125" i="8"/>
  <c r="O125" i="8"/>
  <c r="P125" i="8"/>
  <c r="W129" i="8"/>
  <c r="V129" i="8"/>
  <c r="U129" i="8"/>
  <c r="Q129" i="8"/>
  <c r="T129" i="8"/>
  <c r="S129" i="8"/>
  <c r="P129" i="8"/>
  <c r="O129" i="8"/>
  <c r="W133" i="8"/>
  <c r="V133" i="8"/>
  <c r="U133" i="8"/>
  <c r="T133" i="8"/>
  <c r="Q133" i="8"/>
  <c r="S133" i="8"/>
  <c r="P133" i="8"/>
  <c r="O133" i="8"/>
  <c r="W137" i="8"/>
  <c r="V137" i="8"/>
  <c r="U137" i="8"/>
  <c r="Q137" i="8"/>
  <c r="T137" i="8"/>
  <c r="S137" i="8"/>
  <c r="P137" i="8"/>
  <c r="O137" i="8"/>
  <c r="W141" i="8"/>
  <c r="V141" i="8"/>
  <c r="U141" i="8"/>
  <c r="Q141" i="8"/>
  <c r="T141" i="8"/>
  <c r="S141" i="8"/>
  <c r="O141" i="8"/>
  <c r="P141" i="8"/>
  <c r="W145" i="8"/>
  <c r="V145" i="8"/>
  <c r="U145" i="8"/>
  <c r="Q145" i="8"/>
  <c r="T145" i="8"/>
  <c r="S145" i="8"/>
  <c r="P145" i="8"/>
  <c r="O145" i="8"/>
  <c r="V153" i="8"/>
  <c r="U153" i="8"/>
  <c r="W153" i="8"/>
  <c r="T153" i="8"/>
  <c r="Q153" i="8"/>
  <c r="S153" i="8"/>
  <c r="P153" i="8"/>
  <c r="O153" i="8"/>
  <c r="W157" i="8"/>
  <c r="V157" i="8"/>
  <c r="U157" i="8"/>
  <c r="T157" i="8"/>
  <c r="S157" i="8"/>
  <c r="Q157" i="8"/>
  <c r="P157" i="8"/>
  <c r="O157" i="8"/>
  <c r="V161" i="8"/>
  <c r="U161" i="8"/>
  <c r="W161" i="8"/>
  <c r="T161" i="8"/>
  <c r="Q161" i="8"/>
  <c r="S161" i="8"/>
  <c r="P161" i="8"/>
  <c r="O161" i="8"/>
  <c r="W165" i="8"/>
  <c r="V165" i="8"/>
  <c r="U165" i="8"/>
  <c r="Q165" i="8"/>
  <c r="P165" i="8"/>
  <c r="T165" i="8"/>
  <c r="S165" i="8"/>
  <c r="O165" i="8"/>
  <c r="W169" i="8"/>
  <c r="V169" i="8"/>
  <c r="U169" i="8"/>
  <c r="T169" i="8"/>
  <c r="S169" i="8"/>
  <c r="Q169" i="8"/>
  <c r="P169" i="8"/>
  <c r="O169" i="8"/>
  <c r="W173" i="8"/>
  <c r="V173" i="8"/>
  <c r="U173" i="8"/>
  <c r="T173" i="8"/>
  <c r="S173" i="8"/>
  <c r="Q173" i="8"/>
  <c r="P173" i="8"/>
  <c r="O173" i="8"/>
  <c r="W10" i="8"/>
  <c r="V10" i="8"/>
  <c r="U10" i="8"/>
  <c r="T10" i="8"/>
  <c r="S10" i="8"/>
  <c r="Q10" i="8"/>
  <c r="O10" i="8"/>
  <c r="P10" i="8"/>
  <c r="W14" i="8"/>
  <c r="V14" i="8"/>
  <c r="U14" i="8"/>
  <c r="T14" i="8"/>
  <c r="S14" i="8"/>
  <c r="Q14" i="8"/>
  <c r="O14" i="8"/>
  <c r="P14" i="8"/>
  <c r="W18" i="8"/>
  <c r="V18" i="8"/>
  <c r="U18" i="8"/>
  <c r="T18" i="8"/>
  <c r="S18" i="8"/>
  <c r="Q18" i="8"/>
  <c r="O18" i="8"/>
  <c r="P18" i="8"/>
  <c r="W22" i="8"/>
  <c r="V22" i="8"/>
  <c r="U22" i="8"/>
  <c r="T22" i="8"/>
  <c r="Q22" i="8"/>
  <c r="S22" i="8"/>
  <c r="P22" i="8"/>
  <c r="O22" i="8"/>
  <c r="W26" i="8"/>
  <c r="V26" i="8"/>
  <c r="U26" i="8"/>
  <c r="T26" i="8"/>
  <c r="S26" i="8"/>
  <c r="Q26" i="8"/>
  <c r="O26" i="8"/>
  <c r="P26" i="8"/>
  <c r="W30" i="8"/>
  <c r="V30" i="8"/>
  <c r="U30" i="8"/>
  <c r="T30" i="8"/>
  <c r="S30" i="8"/>
  <c r="Q30" i="8"/>
  <c r="O30" i="8"/>
  <c r="P30" i="8"/>
  <c r="W34" i="8"/>
  <c r="V34" i="8"/>
  <c r="U34" i="8"/>
  <c r="T34" i="8"/>
  <c r="Q34" i="8"/>
  <c r="S34" i="8"/>
  <c r="O34" i="8"/>
  <c r="P34" i="8"/>
  <c r="W38" i="8"/>
  <c r="V38" i="8"/>
  <c r="U38" i="8"/>
  <c r="T38" i="8"/>
  <c r="Q38" i="8"/>
  <c r="S38" i="8"/>
  <c r="P38" i="8"/>
  <c r="O38" i="8"/>
  <c r="W42" i="8"/>
  <c r="V42" i="8"/>
  <c r="U42" i="8"/>
  <c r="T42" i="8"/>
  <c r="S42" i="8"/>
  <c r="Q42" i="8"/>
  <c r="O42" i="8"/>
  <c r="P42" i="8"/>
  <c r="W46" i="8"/>
  <c r="V46" i="8"/>
  <c r="U46" i="8"/>
  <c r="T46" i="8"/>
  <c r="S46" i="8"/>
  <c r="Q46" i="8"/>
  <c r="O46" i="8"/>
  <c r="P46" i="8"/>
  <c r="W50" i="8"/>
  <c r="V50" i="8"/>
  <c r="U50" i="8"/>
  <c r="T50" i="8"/>
  <c r="S50" i="8"/>
  <c r="Q50" i="8"/>
  <c r="O50" i="8"/>
  <c r="P50" i="8"/>
  <c r="W54" i="8"/>
  <c r="V54" i="8"/>
  <c r="U54" i="8"/>
  <c r="T54" i="8"/>
  <c r="Q54" i="8"/>
  <c r="S54" i="8"/>
  <c r="P54" i="8"/>
  <c r="O54" i="8"/>
  <c r="W58" i="8"/>
  <c r="V58" i="8"/>
  <c r="U58" i="8"/>
  <c r="T58" i="8"/>
  <c r="S58" i="8"/>
  <c r="Q58" i="8"/>
  <c r="P58" i="8"/>
  <c r="O58" i="8"/>
  <c r="W62" i="8"/>
  <c r="V62" i="8"/>
  <c r="U62" i="8"/>
  <c r="T62" i="8"/>
  <c r="S62" i="8"/>
  <c r="Q62" i="8"/>
  <c r="O62" i="8"/>
  <c r="P62" i="8"/>
  <c r="W66" i="8"/>
  <c r="V66" i="8"/>
  <c r="U66" i="8"/>
  <c r="Q66" i="8"/>
  <c r="T66" i="8"/>
  <c r="S66" i="8"/>
  <c r="O66" i="8"/>
  <c r="P66" i="8"/>
  <c r="W70" i="8"/>
  <c r="V70" i="8"/>
  <c r="U70" i="8"/>
  <c r="Q70" i="8"/>
  <c r="T70" i="8"/>
  <c r="S70" i="8"/>
  <c r="P70" i="8"/>
  <c r="O70" i="8"/>
  <c r="W74" i="8"/>
  <c r="V74" i="8"/>
  <c r="U74" i="8"/>
  <c r="S74" i="8"/>
  <c r="T74" i="8"/>
  <c r="Q74" i="8"/>
  <c r="P74" i="8"/>
  <c r="O74" i="8"/>
  <c r="W78" i="8"/>
  <c r="V78" i="8"/>
  <c r="U78" i="8"/>
  <c r="T78" i="8"/>
  <c r="S78" i="8"/>
  <c r="Q78" i="8"/>
  <c r="O78" i="8"/>
  <c r="P78" i="8"/>
  <c r="W82" i="8"/>
  <c r="V82" i="8"/>
  <c r="U82" i="8"/>
  <c r="T82" i="8"/>
  <c r="S82" i="8"/>
  <c r="Q82" i="8"/>
  <c r="P82" i="8"/>
  <c r="O82" i="8"/>
  <c r="V90" i="8"/>
  <c r="V89" i="8" s="1"/>
  <c r="W90" i="8"/>
  <c r="W89" i="8" s="1"/>
  <c r="U90" i="8"/>
  <c r="U89" i="8" s="1"/>
  <c r="Q90" i="8"/>
  <c r="Q89" i="8" s="1"/>
  <c r="T90" i="8"/>
  <c r="T89" i="8" s="1"/>
  <c r="S90" i="8"/>
  <c r="O90" i="8"/>
  <c r="P90" i="8"/>
  <c r="P89" i="8" s="1"/>
  <c r="V94" i="8"/>
  <c r="V93" i="8" s="1"/>
  <c r="W94" i="8"/>
  <c r="W93" i="8" s="1"/>
  <c r="T94" i="8"/>
  <c r="T93" i="8" s="1"/>
  <c r="U94" i="8"/>
  <c r="U93" i="8" s="1"/>
  <c r="S94" i="8"/>
  <c r="P94" i="8"/>
  <c r="P93" i="8" s="1"/>
  <c r="Q94" i="8"/>
  <c r="O94" i="8"/>
  <c r="W98" i="8"/>
  <c r="V98" i="8"/>
  <c r="U98" i="8"/>
  <c r="T98" i="8"/>
  <c r="Q98" i="8"/>
  <c r="S98" i="8"/>
  <c r="P98" i="8"/>
  <c r="O98" i="8"/>
  <c r="W102" i="8"/>
  <c r="U102" i="8"/>
  <c r="V102" i="8"/>
  <c r="T102" i="8"/>
  <c r="S102" i="8"/>
  <c r="P102" i="8"/>
  <c r="Q102" i="8"/>
  <c r="O102" i="8"/>
  <c r="W106" i="8"/>
  <c r="V106" i="8"/>
  <c r="U106" i="8"/>
  <c r="S106" i="8"/>
  <c r="T106" i="8"/>
  <c r="Q106" i="8"/>
  <c r="P106" i="8"/>
  <c r="O106" i="8"/>
  <c r="V110" i="8"/>
  <c r="T110" i="8"/>
  <c r="W110" i="8"/>
  <c r="S110" i="8"/>
  <c r="U110" i="8"/>
  <c r="Q110" i="8"/>
  <c r="P110" i="8"/>
  <c r="O110" i="8"/>
  <c r="V114" i="8"/>
  <c r="W114" i="8"/>
  <c r="T114" i="8"/>
  <c r="U114" i="8"/>
  <c r="S114" i="8"/>
  <c r="P114" i="8"/>
  <c r="Q114" i="8"/>
  <c r="O114" i="8"/>
  <c r="V118" i="8"/>
  <c r="T118" i="8"/>
  <c r="W118" i="8"/>
  <c r="S118" i="8"/>
  <c r="Q118" i="8"/>
  <c r="U118" i="8"/>
  <c r="O118" i="8"/>
  <c r="P118" i="8"/>
  <c r="W122" i="8"/>
  <c r="U122" i="8"/>
  <c r="V122" i="8"/>
  <c r="T122" i="8"/>
  <c r="S122" i="8"/>
  <c r="Q122" i="8"/>
  <c r="P122" i="8"/>
  <c r="O122" i="8"/>
  <c r="W126" i="8"/>
  <c r="V126" i="8"/>
  <c r="U126" i="8"/>
  <c r="S126" i="8"/>
  <c r="P126" i="8"/>
  <c r="T126" i="8"/>
  <c r="Q126" i="8"/>
  <c r="O126" i="8"/>
  <c r="W130" i="8"/>
  <c r="U130" i="8"/>
  <c r="V130" i="8"/>
  <c r="T130" i="8"/>
  <c r="Q130" i="8"/>
  <c r="S130" i="8"/>
  <c r="P130" i="8"/>
  <c r="O130" i="8"/>
  <c r="W134" i="8"/>
  <c r="V134" i="8"/>
  <c r="U134" i="8"/>
  <c r="T134" i="8"/>
  <c r="Q134" i="8"/>
  <c r="S134" i="8"/>
  <c r="P134" i="8"/>
  <c r="O134" i="8"/>
  <c r="W138" i="8"/>
  <c r="V138" i="8"/>
  <c r="T138" i="8"/>
  <c r="S138" i="8"/>
  <c r="U138" i="8"/>
  <c r="Q138" i="8"/>
  <c r="P138" i="8"/>
  <c r="O138" i="8"/>
  <c r="W142" i="8"/>
  <c r="V142" i="8"/>
  <c r="U142" i="8"/>
  <c r="T142" i="8"/>
  <c r="S142" i="8"/>
  <c r="P142" i="8"/>
  <c r="Q142" i="8"/>
  <c r="O142" i="8"/>
  <c r="W146" i="8"/>
  <c r="V146" i="8"/>
  <c r="U146" i="8"/>
  <c r="Q146" i="8"/>
  <c r="S146" i="8"/>
  <c r="T146" i="8"/>
  <c r="P146" i="8"/>
  <c r="O146" i="8"/>
  <c r="W150" i="8"/>
  <c r="V150" i="8"/>
  <c r="P150" i="8"/>
  <c r="Q150" i="8"/>
  <c r="U150" i="8"/>
  <c r="S150" i="8"/>
  <c r="T150" i="8"/>
  <c r="O150" i="8"/>
  <c r="W154" i="8"/>
  <c r="V154" i="8"/>
  <c r="U154" i="8"/>
  <c r="P154" i="8"/>
  <c r="T154" i="8"/>
  <c r="Q154" i="8"/>
  <c r="S154" i="8"/>
  <c r="O154" i="8"/>
  <c r="W158" i="8"/>
  <c r="V158" i="8"/>
  <c r="U158" i="8"/>
  <c r="P158" i="8"/>
  <c r="T158" i="8"/>
  <c r="Q158" i="8"/>
  <c r="S158" i="8"/>
  <c r="O158" i="8"/>
  <c r="W162" i="8"/>
  <c r="V162" i="8"/>
  <c r="T162" i="8"/>
  <c r="P162" i="8"/>
  <c r="U162" i="8"/>
  <c r="S162" i="8"/>
  <c r="Q162" i="8"/>
  <c r="O162" i="8"/>
  <c r="W166" i="8"/>
  <c r="V166" i="8"/>
  <c r="U166" i="8"/>
  <c r="P166" i="8"/>
  <c r="Q166" i="8"/>
  <c r="T166" i="8"/>
  <c r="S166" i="8"/>
  <c r="O166" i="8"/>
  <c r="W170" i="8"/>
  <c r="V170" i="8"/>
  <c r="U170" i="8"/>
  <c r="T170" i="8"/>
  <c r="S170" i="8"/>
  <c r="Q170" i="8"/>
  <c r="P170" i="8"/>
  <c r="O170" i="8"/>
  <c r="W174" i="8"/>
  <c r="V174" i="8"/>
  <c r="U174" i="8"/>
  <c r="S174" i="8"/>
  <c r="T174" i="8"/>
  <c r="Q174" i="8"/>
  <c r="O174" i="8"/>
  <c r="P174" i="8"/>
  <c r="T10" i="1"/>
  <c r="T9" i="1"/>
  <c r="U32" i="1"/>
  <c r="U28" i="1"/>
  <c r="U24" i="1"/>
  <c r="U20" i="1"/>
  <c r="U16" i="1"/>
  <c r="T32" i="1"/>
  <c r="T28" i="1"/>
  <c r="T24" i="1"/>
  <c r="T20" i="1"/>
  <c r="T16" i="1"/>
  <c r="S33" i="1"/>
  <c r="S29" i="1"/>
  <c r="S25" i="1"/>
  <c r="S17" i="1"/>
  <c r="T11" i="1"/>
  <c r="U34" i="1"/>
  <c r="U30" i="1"/>
  <c r="U22" i="1"/>
  <c r="U18" i="1"/>
  <c r="T34" i="1"/>
  <c r="T30" i="1"/>
  <c r="T26" i="1"/>
  <c r="T22" i="1"/>
  <c r="T18" i="1"/>
  <c r="S28" i="1"/>
  <c r="S24" i="1"/>
  <c r="S20" i="1"/>
  <c r="S21" i="1"/>
  <c r="S34" i="1"/>
  <c r="S30" i="1"/>
  <c r="S26" i="1"/>
  <c r="S22" i="1"/>
  <c r="S18" i="1"/>
  <c r="S32" i="1"/>
  <c r="S16" i="1"/>
  <c r="S31" i="1"/>
  <c r="S27" i="1"/>
  <c r="S23" i="1"/>
  <c r="S19" i="1"/>
  <c r="S15" i="1"/>
  <c r="AB175" i="18"/>
  <c r="AC175" i="18"/>
  <c r="M175" i="18"/>
  <c r="AA175" i="18"/>
  <c r="R33" i="1"/>
  <c r="U33" i="1" s="1"/>
  <c r="R14" i="1"/>
  <c r="R111" i="8" l="1"/>
  <c r="R23" i="8"/>
  <c r="R11" i="8"/>
  <c r="Z11" i="8" s="1"/>
  <c r="R166" i="8"/>
  <c r="R165" i="8"/>
  <c r="Z165" i="8" s="1"/>
  <c r="R101" i="8"/>
  <c r="Z101" i="8" s="1"/>
  <c r="R156" i="8"/>
  <c r="Z156" i="8" s="1"/>
  <c r="R116" i="8"/>
  <c r="Z116" i="8" s="1"/>
  <c r="R95" i="8"/>
  <c r="Z95" i="8" s="1"/>
  <c r="R75" i="8"/>
  <c r="Z75" i="8" s="1"/>
  <c r="X70" i="8"/>
  <c r="AA70" i="8" s="1"/>
  <c r="X48" i="8"/>
  <c r="AA48" i="8" s="1"/>
  <c r="R160" i="8"/>
  <c r="Z160" i="8" s="1"/>
  <c r="X66" i="8"/>
  <c r="AA66" i="8" s="1"/>
  <c r="X59" i="8"/>
  <c r="AA59" i="8" s="1"/>
  <c r="X43" i="8"/>
  <c r="AA43" i="8" s="1"/>
  <c r="X11" i="8"/>
  <c r="AA11" i="8" s="1"/>
  <c r="R174" i="8"/>
  <c r="X166" i="8"/>
  <c r="AA166" i="8" s="1"/>
  <c r="X158" i="8"/>
  <c r="AA158" i="8" s="1"/>
  <c r="X154" i="8"/>
  <c r="AA154" i="8" s="1"/>
  <c r="P149" i="8"/>
  <c r="X146" i="8"/>
  <c r="AA146" i="8" s="1"/>
  <c r="R142" i="8"/>
  <c r="Z142" i="8" s="1"/>
  <c r="R126" i="8"/>
  <c r="Z126" i="8" s="1"/>
  <c r="R118" i="8"/>
  <c r="R90" i="8"/>
  <c r="Z90" i="8" s="1"/>
  <c r="R82" i="8"/>
  <c r="Z82" i="8" s="1"/>
  <c r="R74" i="8"/>
  <c r="Z74" i="8" s="1"/>
  <c r="R66" i="8"/>
  <c r="Z66" i="8" s="1"/>
  <c r="R58" i="8"/>
  <c r="Z58" i="8" s="1"/>
  <c r="R54" i="8"/>
  <c r="Z54" i="8" s="1"/>
  <c r="R38" i="8"/>
  <c r="Z38" i="8" s="1"/>
  <c r="R34" i="8"/>
  <c r="R30" i="8"/>
  <c r="Z30" i="8" s="1"/>
  <c r="R26" i="8"/>
  <c r="Z26" i="8" s="1"/>
  <c r="R18" i="8"/>
  <c r="Z18" i="8" s="1"/>
  <c r="R14" i="8"/>
  <c r="Z14" i="8" s="1"/>
  <c r="R10" i="8"/>
  <c r="X165" i="8"/>
  <c r="AA165" i="8" s="1"/>
  <c r="X161" i="8"/>
  <c r="AA161" i="8" s="1"/>
  <c r="X153" i="8"/>
  <c r="AA153" i="8" s="1"/>
  <c r="R141" i="8"/>
  <c r="Z141" i="8" s="1"/>
  <c r="R125" i="8"/>
  <c r="Z125" i="8" s="1"/>
  <c r="X105" i="8"/>
  <c r="AA105" i="8" s="1"/>
  <c r="R77" i="8"/>
  <c r="Z77" i="8" s="1"/>
  <c r="R73" i="8"/>
  <c r="Z73" i="8" s="1"/>
  <c r="R69" i="8"/>
  <c r="Z69" i="8" s="1"/>
  <c r="R61" i="8"/>
  <c r="Z61" i="8" s="1"/>
  <c r="R57" i="8"/>
  <c r="Z57" i="8" s="1"/>
  <c r="R53" i="8"/>
  <c r="Z53" i="8" s="1"/>
  <c r="R45" i="8"/>
  <c r="R41" i="8"/>
  <c r="Z41" i="8" s="1"/>
  <c r="X37" i="8"/>
  <c r="AA37" i="8" s="1"/>
  <c r="X33" i="8"/>
  <c r="AA33" i="8" s="1"/>
  <c r="R29" i="8"/>
  <c r="Z29" i="8" s="1"/>
  <c r="R25" i="8"/>
  <c r="Z25" i="8" s="1"/>
  <c r="X25" i="8"/>
  <c r="AA25" i="8" s="1"/>
  <c r="X21" i="8"/>
  <c r="AA21" i="8" s="1"/>
  <c r="X17" i="8"/>
  <c r="AA17" i="8" s="1"/>
  <c r="R13" i="8"/>
  <c r="Z13" i="8" s="1"/>
  <c r="R9" i="8"/>
  <c r="Z9" i="8" s="1"/>
  <c r="X9" i="8"/>
  <c r="AA9" i="8" s="1"/>
  <c r="R164" i="8"/>
  <c r="Z164" i="8" s="1"/>
  <c r="X116" i="8"/>
  <c r="AA116" i="8" s="1"/>
  <c r="R100" i="8"/>
  <c r="Z100" i="8" s="1"/>
  <c r="R72" i="8"/>
  <c r="Z72" i="8" s="1"/>
  <c r="R68" i="8"/>
  <c r="Z68" i="8" s="1"/>
  <c r="R64" i="8"/>
  <c r="R56" i="8"/>
  <c r="Z56" i="8" s="1"/>
  <c r="R52" i="8"/>
  <c r="Z52" i="8" s="1"/>
  <c r="R36" i="8"/>
  <c r="Z36" i="8" s="1"/>
  <c r="R24" i="8"/>
  <c r="Z24" i="8" s="1"/>
  <c r="R20" i="8"/>
  <c r="Z20" i="8" s="1"/>
  <c r="R159" i="8"/>
  <c r="R135" i="8"/>
  <c r="Z135" i="8" s="1"/>
  <c r="X131" i="8"/>
  <c r="AA131" i="8" s="1"/>
  <c r="X111" i="8"/>
  <c r="AA111" i="8" s="1"/>
  <c r="X103" i="8"/>
  <c r="AA103" i="8" s="1"/>
  <c r="R71" i="8"/>
  <c r="Z71" i="8" s="1"/>
  <c r="X64" i="8"/>
  <c r="AA64" i="8" s="1"/>
  <c r="X44" i="8"/>
  <c r="AA44" i="8" s="1"/>
  <c r="X36" i="8"/>
  <c r="AA36" i="8" s="1"/>
  <c r="X75" i="8"/>
  <c r="AA75" i="8" s="1"/>
  <c r="X55" i="8"/>
  <c r="AA55" i="8" s="1"/>
  <c r="X27" i="8"/>
  <c r="AA27" i="8" s="1"/>
  <c r="X23" i="8"/>
  <c r="AA23" i="8" s="1"/>
  <c r="X60" i="8"/>
  <c r="AA60" i="8" s="1"/>
  <c r="X40" i="8"/>
  <c r="AA40" i="8" s="1"/>
  <c r="X12" i="8"/>
  <c r="AA12" i="8" s="1"/>
  <c r="X83" i="8"/>
  <c r="AA83" i="8" s="1"/>
  <c r="X71" i="8"/>
  <c r="AA71" i="8" s="1"/>
  <c r="X67" i="8"/>
  <c r="AA67" i="8" s="1"/>
  <c r="X51" i="8"/>
  <c r="AA51" i="8" s="1"/>
  <c r="X39" i="8"/>
  <c r="AA39" i="8" s="1"/>
  <c r="X35" i="8"/>
  <c r="AA35" i="8" s="1"/>
  <c r="X19" i="8"/>
  <c r="AA19" i="8" s="1"/>
  <c r="Z174" i="8"/>
  <c r="R170" i="8"/>
  <c r="Z166" i="8"/>
  <c r="R162" i="8"/>
  <c r="R158" i="8"/>
  <c r="R154" i="8"/>
  <c r="O149" i="8"/>
  <c r="R150" i="8"/>
  <c r="R146" i="8"/>
  <c r="R138" i="8"/>
  <c r="X138" i="8"/>
  <c r="AA138" i="8" s="1"/>
  <c r="R134" i="8"/>
  <c r="R130" i="8"/>
  <c r="X126" i="8"/>
  <c r="AA126" i="8" s="1"/>
  <c r="R122" i="8"/>
  <c r="X118" i="8"/>
  <c r="AA118" i="8" s="1"/>
  <c r="R114" i="8"/>
  <c r="O108" i="8"/>
  <c r="R110" i="8"/>
  <c r="X110" i="8"/>
  <c r="AA110" i="8" s="1"/>
  <c r="R106" i="8"/>
  <c r="X106" i="8"/>
  <c r="AA106" i="8" s="1"/>
  <c r="R102" i="8"/>
  <c r="O97" i="8"/>
  <c r="R98" i="8"/>
  <c r="T97" i="8"/>
  <c r="O93" i="8"/>
  <c r="R94" i="8"/>
  <c r="R78" i="8"/>
  <c r="R70" i="8"/>
  <c r="R62" i="8"/>
  <c r="R50" i="8"/>
  <c r="R46" i="8"/>
  <c r="R42" i="8"/>
  <c r="R22" i="8"/>
  <c r="R173" i="8"/>
  <c r="O168" i="8"/>
  <c r="R169" i="8"/>
  <c r="T168" i="8"/>
  <c r="R161" i="8"/>
  <c r="R157" i="8"/>
  <c r="R153" i="8"/>
  <c r="R145" i="8"/>
  <c r="R137" i="8"/>
  <c r="R133" i="8"/>
  <c r="R129" i="8"/>
  <c r="O120" i="8"/>
  <c r="R121" i="8"/>
  <c r="R117" i="8"/>
  <c r="R109" i="8"/>
  <c r="T108" i="8"/>
  <c r="R105" i="8"/>
  <c r="R81" i="8"/>
  <c r="X77" i="8"/>
  <c r="AA77" i="8" s="1"/>
  <c r="X73" i="8"/>
  <c r="AA73" i="8" s="1"/>
  <c r="X69" i="8"/>
  <c r="AA69" i="8" s="1"/>
  <c r="R65" i="8"/>
  <c r="X61" i="8"/>
  <c r="AA61" i="8" s="1"/>
  <c r="X53" i="8"/>
  <c r="AA53" i="8" s="1"/>
  <c r="R49" i="8"/>
  <c r="X45" i="8"/>
  <c r="AA45" i="8" s="1"/>
  <c r="R37" i="8"/>
  <c r="R33" i="8"/>
  <c r="X29" i="8"/>
  <c r="AA29" i="8" s="1"/>
  <c r="R21" i="8"/>
  <c r="R17" i="8"/>
  <c r="X13" i="8"/>
  <c r="AA13" i="8" s="1"/>
  <c r="R152" i="8"/>
  <c r="R144" i="8"/>
  <c r="R140" i="8"/>
  <c r="R136" i="8"/>
  <c r="R132" i="8"/>
  <c r="R124" i="8"/>
  <c r="R112" i="8"/>
  <c r="R104" i="8"/>
  <c r="X100" i="8"/>
  <c r="AA100" i="8" s="1"/>
  <c r="R76" i="8"/>
  <c r="X68" i="8"/>
  <c r="AA68" i="8" s="1"/>
  <c r="R60" i="8"/>
  <c r="R48" i="8"/>
  <c r="R32" i="8"/>
  <c r="R28" i="8"/>
  <c r="X24" i="8"/>
  <c r="AA24" i="8" s="1"/>
  <c r="R16" i="8"/>
  <c r="R12" i="8"/>
  <c r="P7" i="8"/>
  <c r="T7" i="8"/>
  <c r="R171" i="8"/>
  <c r="R163" i="8"/>
  <c r="X163" i="8"/>
  <c r="AA163" i="8" s="1"/>
  <c r="X159" i="8"/>
  <c r="AA159" i="8" s="1"/>
  <c r="R155" i="8"/>
  <c r="X155" i="8"/>
  <c r="AA155" i="8" s="1"/>
  <c r="R151" i="8"/>
  <c r="X151" i="8"/>
  <c r="AA151" i="8" s="1"/>
  <c r="R143" i="8"/>
  <c r="R139" i="8"/>
  <c r="R131" i="8"/>
  <c r="R127" i="8"/>
  <c r="R123" i="8"/>
  <c r="Z111" i="8"/>
  <c r="R103" i="8"/>
  <c r="R99" i="8"/>
  <c r="Q93" i="8"/>
  <c r="O89" i="8"/>
  <c r="R91" i="8"/>
  <c r="R89" i="8" s="1"/>
  <c r="Z89" i="8" s="1"/>
  <c r="X91" i="8"/>
  <c r="AA91" i="8" s="1"/>
  <c r="R87" i="8"/>
  <c r="O86" i="8"/>
  <c r="R83" i="8"/>
  <c r="R79" i="8"/>
  <c r="R67" i="8"/>
  <c r="R63" i="8"/>
  <c r="R59" i="8"/>
  <c r="R55" i="8"/>
  <c r="R51" i="8"/>
  <c r="R47" i="8"/>
  <c r="R43" i="8"/>
  <c r="R35" i="8"/>
  <c r="X31" i="8"/>
  <c r="AA31" i="8" s="1"/>
  <c r="R27" i="8"/>
  <c r="Z23" i="8"/>
  <c r="R19" i="8"/>
  <c r="R15" i="8"/>
  <c r="Y11" i="8"/>
  <c r="AB11" i="8" s="1"/>
  <c r="P97" i="8"/>
  <c r="U97" i="8"/>
  <c r="Z34" i="8"/>
  <c r="Z10" i="8"/>
  <c r="P168" i="8"/>
  <c r="P120" i="8"/>
  <c r="U120" i="8"/>
  <c r="Q108" i="8"/>
  <c r="U108" i="8"/>
  <c r="X65" i="8"/>
  <c r="AA65" i="8" s="1"/>
  <c r="Y61" i="8"/>
  <c r="AB61" i="8" s="1"/>
  <c r="X57" i="8"/>
  <c r="AA57" i="8" s="1"/>
  <c r="X49" i="8"/>
  <c r="AA49" i="8" s="1"/>
  <c r="X41" i="8"/>
  <c r="AA41" i="8" s="1"/>
  <c r="U168" i="8"/>
  <c r="X84" i="8"/>
  <c r="AA84" i="8" s="1"/>
  <c r="X76" i="8"/>
  <c r="AA76" i="8" s="1"/>
  <c r="X56" i="8"/>
  <c r="AA56" i="8" s="1"/>
  <c r="X52" i="8"/>
  <c r="AA52" i="8" s="1"/>
  <c r="R44" i="8"/>
  <c r="X28" i="8"/>
  <c r="AA28" i="8" s="1"/>
  <c r="R8" i="8"/>
  <c r="O7" i="8"/>
  <c r="U7" i="8"/>
  <c r="X79" i="8"/>
  <c r="AA79" i="8" s="1"/>
  <c r="X63" i="8"/>
  <c r="AA63" i="8" s="1"/>
  <c r="X47" i="8"/>
  <c r="AA47" i="8" s="1"/>
  <c r="R39" i="8"/>
  <c r="R31" i="8"/>
  <c r="X15" i="8"/>
  <c r="AA15" i="8" s="1"/>
  <c r="T149" i="8"/>
  <c r="X134" i="8"/>
  <c r="AA134" i="8" s="1"/>
  <c r="X130" i="8"/>
  <c r="AA130" i="8" s="1"/>
  <c r="Q120" i="8"/>
  <c r="X122" i="8"/>
  <c r="AA122" i="8" s="1"/>
  <c r="X98" i="8"/>
  <c r="S89" i="8"/>
  <c r="X90" i="8"/>
  <c r="X38" i="8"/>
  <c r="AA38" i="8" s="1"/>
  <c r="X34" i="8"/>
  <c r="AA34" i="8" s="1"/>
  <c r="X22" i="8"/>
  <c r="AA22" i="8" s="1"/>
  <c r="X173" i="8"/>
  <c r="AA173" i="8" s="1"/>
  <c r="Q168" i="8"/>
  <c r="V168" i="8"/>
  <c r="X145" i="8"/>
  <c r="AA145" i="8" s="1"/>
  <c r="X141" i="8"/>
  <c r="AA141" i="8" s="1"/>
  <c r="X137" i="8"/>
  <c r="AA137" i="8" s="1"/>
  <c r="X133" i="8"/>
  <c r="AA133" i="8" s="1"/>
  <c r="X129" i="8"/>
  <c r="AA129" i="8" s="1"/>
  <c r="S120" i="8"/>
  <c r="X121" i="8"/>
  <c r="V120" i="8"/>
  <c r="X117" i="8"/>
  <c r="AA117" i="8" s="1"/>
  <c r="R113" i="8"/>
  <c r="P108" i="8"/>
  <c r="V108" i="8"/>
  <c r="S97" i="8"/>
  <c r="X101" i="8"/>
  <c r="AA101" i="8" s="1"/>
  <c r="X81" i="8"/>
  <c r="AA81" i="8" s="1"/>
  <c r="X172" i="8"/>
  <c r="AA172" i="8" s="1"/>
  <c r="X164" i="8"/>
  <c r="AA164" i="8" s="1"/>
  <c r="X160" i="8"/>
  <c r="AA160" i="8" s="1"/>
  <c r="X156" i="8"/>
  <c r="AA156" i="8" s="1"/>
  <c r="S149" i="8"/>
  <c r="X152" i="8"/>
  <c r="AA152" i="8" s="1"/>
  <c r="V149" i="8"/>
  <c r="R128" i="8"/>
  <c r="X112" i="8"/>
  <c r="AA112" i="8" s="1"/>
  <c r="X80" i="8"/>
  <c r="AA80" i="8" s="1"/>
  <c r="X72" i="8"/>
  <c r="AA72" i="8" s="1"/>
  <c r="R40" i="8"/>
  <c r="X20" i="8"/>
  <c r="AA20" i="8" s="1"/>
  <c r="Q7" i="8"/>
  <c r="V7" i="8"/>
  <c r="X171" i="8"/>
  <c r="AA171" i="8" s="1"/>
  <c r="Q149" i="8"/>
  <c r="X139" i="8"/>
  <c r="AA139" i="8" s="1"/>
  <c r="X135" i="8"/>
  <c r="AA135" i="8" s="1"/>
  <c r="X123" i="8"/>
  <c r="AA123" i="8" s="1"/>
  <c r="X115" i="8"/>
  <c r="AA115" i="8" s="1"/>
  <c r="X95" i="8"/>
  <c r="AA95" i="8" s="1"/>
  <c r="X87" i="8"/>
  <c r="W86" i="8"/>
  <c r="X162" i="8"/>
  <c r="AA162" i="8" s="1"/>
  <c r="X150" i="8"/>
  <c r="X174" i="8"/>
  <c r="AA174" i="8" s="1"/>
  <c r="X170" i="8"/>
  <c r="AA170" i="8" s="1"/>
  <c r="U149" i="8"/>
  <c r="W149" i="8"/>
  <c r="X142" i="8"/>
  <c r="AA142" i="8" s="1"/>
  <c r="X114" i="8"/>
  <c r="AA114" i="8" s="1"/>
  <c r="X102" i="8"/>
  <c r="AA102" i="8" s="1"/>
  <c r="Q97" i="8"/>
  <c r="W97" i="8"/>
  <c r="S93" i="8"/>
  <c r="X94" i="8"/>
  <c r="X82" i="8"/>
  <c r="AA82" i="8" s="1"/>
  <c r="X78" i="8"/>
  <c r="AA78" i="8" s="1"/>
  <c r="X74" i="8"/>
  <c r="AA74" i="8" s="1"/>
  <c r="X62" i="8"/>
  <c r="AA62" i="8" s="1"/>
  <c r="X58" i="8"/>
  <c r="AA58" i="8" s="1"/>
  <c r="X54" i="8"/>
  <c r="AA54" i="8" s="1"/>
  <c r="X50" i="8"/>
  <c r="AA50" i="8" s="1"/>
  <c r="X46" i="8"/>
  <c r="AA46" i="8" s="1"/>
  <c r="X42" i="8"/>
  <c r="AA42" i="8" s="1"/>
  <c r="X30" i="8"/>
  <c r="AA30" i="8" s="1"/>
  <c r="X26" i="8"/>
  <c r="AA26" i="8" s="1"/>
  <c r="X18" i="8"/>
  <c r="AA18" i="8" s="1"/>
  <c r="X14" i="8"/>
  <c r="AA14" i="8" s="1"/>
  <c r="X10" i="8"/>
  <c r="AA10" i="8" s="1"/>
  <c r="X169" i="8"/>
  <c r="S168" i="8"/>
  <c r="S148" i="8" s="1"/>
  <c r="W168" i="8"/>
  <c r="X157" i="8"/>
  <c r="AA157" i="8" s="1"/>
  <c r="X125" i="8"/>
  <c r="AA125" i="8" s="1"/>
  <c r="T120" i="8"/>
  <c r="W120" i="8"/>
  <c r="X113" i="8"/>
  <c r="AA113" i="8" s="1"/>
  <c r="S108" i="8"/>
  <c r="X109" i="8"/>
  <c r="W108" i="8"/>
  <c r="V97" i="8"/>
  <c r="R172" i="8"/>
  <c r="X144" i="8"/>
  <c r="AA144" i="8" s="1"/>
  <c r="X140" i="8"/>
  <c r="AA140" i="8" s="1"/>
  <c r="X136" i="8"/>
  <c r="AA136" i="8" s="1"/>
  <c r="X132" i="8"/>
  <c r="AA132" i="8" s="1"/>
  <c r="X128" i="8"/>
  <c r="AA128" i="8" s="1"/>
  <c r="X124" i="8"/>
  <c r="AA124" i="8" s="1"/>
  <c r="X104" i="8"/>
  <c r="AA104" i="8" s="1"/>
  <c r="R84" i="8"/>
  <c r="R80" i="8"/>
  <c r="X32" i="8"/>
  <c r="AA32" i="8" s="1"/>
  <c r="X16" i="8"/>
  <c r="AA16" i="8" s="1"/>
  <c r="S7" i="8"/>
  <c r="X8" i="8"/>
  <c r="W7" i="8"/>
  <c r="X143" i="8"/>
  <c r="AA143" i="8" s="1"/>
  <c r="X127" i="8"/>
  <c r="AA127" i="8" s="1"/>
  <c r="R115" i="8"/>
  <c r="X99" i="8"/>
  <c r="AA99" i="8" s="1"/>
  <c r="Y29" i="8" l="1"/>
  <c r="AB29" i="8" s="1"/>
  <c r="Y45" i="8"/>
  <c r="AB45" i="8" s="1"/>
  <c r="Y71" i="8"/>
  <c r="AB71" i="8" s="1"/>
  <c r="P148" i="8"/>
  <c r="Z45" i="8"/>
  <c r="R93" i="8"/>
  <c r="Z93" i="8" s="1"/>
  <c r="Y159" i="8"/>
  <c r="AB159" i="8" s="1"/>
  <c r="Y165" i="8"/>
  <c r="AB165" i="8" s="1"/>
  <c r="U148" i="8"/>
  <c r="Q148" i="8"/>
  <c r="Z159" i="8"/>
  <c r="Y24" i="8"/>
  <c r="AB24" i="8" s="1"/>
  <c r="Y68" i="8"/>
  <c r="AB68" i="8" s="1"/>
  <c r="Y25" i="8"/>
  <c r="AB25" i="8" s="1"/>
  <c r="Y126" i="8"/>
  <c r="AB126" i="8" s="1"/>
  <c r="Y75" i="8"/>
  <c r="AB75" i="8" s="1"/>
  <c r="Y9" i="8"/>
  <c r="AB9" i="8" s="1"/>
  <c r="Y66" i="8"/>
  <c r="AB66" i="8" s="1"/>
  <c r="Y166" i="8"/>
  <c r="AB166" i="8" s="1"/>
  <c r="Y36" i="8"/>
  <c r="AB36" i="8" s="1"/>
  <c r="Y118" i="8"/>
  <c r="AB118" i="8" s="1"/>
  <c r="Y100" i="8"/>
  <c r="AB100" i="8" s="1"/>
  <c r="Y73" i="8"/>
  <c r="AB73" i="8" s="1"/>
  <c r="Z118" i="8"/>
  <c r="Y111" i="8"/>
  <c r="AB111" i="8" s="1"/>
  <c r="Y23" i="8"/>
  <c r="AB23" i="8" s="1"/>
  <c r="Y69" i="8"/>
  <c r="AB69" i="8" s="1"/>
  <c r="Y64" i="8"/>
  <c r="AB64" i="8" s="1"/>
  <c r="Y34" i="8"/>
  <c r="AB34" i="8" s="1"/>
  <c r="Y52" i="8"/>
  <c r="AB52" i="8" s="1"/>
  <c r="Z64" i="8"/>
  <c r="Y125" i="8"/>
  <c r="AB125" i="8" s="1"/>
  <c r="Y26" i="8"/>
  <c r="AB26" i="8" s="1"/>
  <c r="V148" i="8"/>
  <c r="Y116" i="8"/>
  <c r="AB116" i="8" s="1"/>
  <c r="O148" i="8"/>
  <c r="Y164" i="8"/>
  <c r="AB164" i="8" s="1"/>
  <c r="Y77" i="8"/>
  <c r="AB77" i="8" s="1"/>
  <c r="AA87" i="8"/>
  <c r="X86" i="8"/>
  <c r="AA86" i="8" s="1"/>
  <c r="X89" i="8"/>
  <c r="AA89" i="8" s="1"/>
  <c r="AA90" i="8"/>
  <c r="Y39" i="8"/>
  <c r="AB39" i="8" s="1"/>
  <c r="Z39" i="8"/>
  <c r="Z139" i="8"/>
  <c r="Y139" i="8"/>
  <c r="AB139" i="8" s="1"/>
  <c r="Z12" i="8"/>
  <c r="Y12" i="8"/>
  <c r="AB12" i="8" s="1"/>
  <c r="Z133" i="8"/>
  <c r="Y133" i="8"/>
  <c r="AB133" i="8" s="1"/>
  <c r="Y22" i="8"/>
  <c r="AB22" i="8" s="1"/>
  <c r="Z22" i="8"/>
  <c r="Z102" i="8"/>
  <c r="Y102" i="8"/>
  <c r="AB102" i="8" s="1"/>
  <c r="W148" i="8"/>
  <c r="X149" i="8"/>
  <c r="Q6" i="8"/>
  <c r="T148" i="8"/>
  <c r="Y56" i="8"/>
  <c r="AB56" i="8" s="1"/>
  <c r="Y41" i="8"/>
  <c r="AB41" i="8" s="1"/>
  <c r="Y57" i="8"/>
  <c r="AB57" i="8" s="1"/>
  <c r="Y18" i="8"/>
  <c r="AB18" i="8" s="1"/>
  <c r="Y30" i="8"/>
  <c r="AB30" i="8" s="1"/>
  <c r="Y38" i="8"/>
  <c r="AB38" i="8" s="1"/>
  <c r="Y58" i="8"/>
  <c r="AB58" i="8" s="1"/>
  <c r="Y74" i="8"/>
  <c r="AB74" i="8" s="1"/>
  <c r="Z43" i="8"/>
  <c r="Y43" i="8"/>
  <c r="AB43" i="8" s="1"/>
  <c r="Z59" i="8"/>
  <c r="Y59" i="8"/>
  <c r="AB59" i="8" s="1"/>
  <c r="Y87" i="8"/>
  <c r="Z87" i="8"/>
  <c r="R86" i="8"/>
  <c r="Z86" i="8" s="1"/>
  <c r="Z99" i="8"/>
  <c r="Y99" i="8"/>
  <c r="AB99" i="8" s="1"/>
  <c r="Z123" i="8"/>
  <c r="Y123" i="8"/>
  <c r="AB123" i="8" s="1"/>
  <c r="Z143" i="8"/>
  <c r="Y143" i="8"/>
  <c r="AB143" i="8" s="1"/>
  <c r="Y155" i="8"/>
  <c r="AB155" i="8" s="1"/>
  <c r="Z155" i="8"/>
  <c r="Y171" i="8"/>
  <c r="AB171" i="8" s="1"/>
  <c r="Z171" i="8"/>
  <c r="Z16" i="8"/>
  <c r="Y16" i="8"/>
  <c r="AB16" i="8" s="1"/>
  <c r="Y48" i="8"/>
  <c r="AB48" i="8" s="1"/>
  <c r="Z48" i="8"/>
  <c r="Y140" i="8"/>
  <c r="AB140" i="8" s="1"/>
  <c r="Z140" i="8"/>
  <c r="Y156" i="8"/>
  <c r="AB156" i="8" s="1"/>
  <c r="Z17" i="8"/>
  <c r="Y17" i="8"/>
  <c r="AB17" i="8" s="1"/>
  <c r="Z37" i="8"/>
  <c r="Y37" i="8"/>
  <c r="AB37" i="8" s="1"/>
  <c r="Z105" i="8"/>
  <c r="Y105" i="8"/>
  <c r="AB105" i="8" s="1"/>
  <c r="Z121" i="8"/>
  <c r="Y121" i="8"/>
  <c r="R120" i="8"/>
  <c r="Z120" i="8" s="1"/>
  <c r="Z137" i="8"/>
  <c r="Y137" i="8"/>
  <c r="AB137" i="8" s="1"/>
  <c r="Z161" i="8"/>
  <c r="Y161" i="8"/>
  <c r="AB161" i="8" s="1"/>
  <c r="R168" i="8"/>
  <c r="Z168" i="8" s="1"/>
  <c r="Y169" i="8"/>
  <c r="Z169" i="8"/>
  <c r="Z42" i="8"/>
  <c r="Y42" i="8"/>
  <c r="AB42" i="8" s="1"/>
  <c r="Y70" i="8"/>
  <c r="AB70" i="8" s="1"/>
  <c r="Z70" i="8"/>
  <c r="Z138" i="8"/>
  <c r="Y138" i="8"/>
  <c r="AB138" i="8" s="1"/>
  <c r="Y154" i="8"/>
  <c r="AB154" i="8" s="1"/>
  <c r="Z154" i="8"/>
  <c r="Z113" i="8"/>
  <c r="Y113" i="8"/>
  <c r="AB113" i="8" s="1"/>
  <c r="Y8" i="8"/>
  <c r="R7" i="8"/>
  <c r="Z8" i="8"/>
  <c r="Z44" i="8"/>
  <c r="Y44" i="8"/>
  <c r="AB44" i="8" s="1"/>
  <c r="Z35" i="8"/>
  <c r="Y35" i="8"/>
  <c r="AB35" i="8" s="1"/>
  <c r="Z76" i="8"/>
  <c r="Y76" i="8"/>
  <c r="AB76" i="8" s="1"/>
  <c r="Z33" i="8"/>
  <c r="Y33" i="8"/>
  <c r="AB33" i="8" s="1"/>
  <c r="Y117" i="8"/>
  <c r="AB117" i="8" s="1"/>
  <c r="Z117" i="8"/>
  <c r="Z110" i="8"/>
  <c r="Y110" i="8"/>
  <c r="AB110" i="8" s="1"/>
  <c r="Z122" i="8"/>
  <c r="Y122" i="8"/>
  <c r="AB122" i="8" s="1"/>
  <c r="Y115" i="8"/>
  <c r="AB115" i="8" s="1"/>
  <c r="Z115" i="8"/>
  <c r="X7" i="8"/>
  <c r="AA8" i="8"/>
  <c r="Y80" i="8"/>
  <c r="AB80" i="8" s="1"/>
  <c r="Z80" i="8"/>
  <c r="AA109" i="8"/>
  <c r="X108" i="8"/>
  <c r="AA108" i="8" s="1"/>
  <c r="AA94" i="8"/>
  <c r="X93" i="8"/>
  <c r="AA93" i="8" s="1"/>
  <c r="V6" i="8"/>
  <c r="X97" i="8"/>
  <c r="AA97" i="8" s="1"/>
  <c r="AA98" i="8"/>
  <c r="Y135" i="8"/>
  <c r="AB135" i="8" s="1"/>
  <c r="U6" i="8"/>
  <c r="U175" i="8" s="1"/>
  <c r="Y20" i="8"/>
  <c r="AB20" i="8" s="1"/>
  <c r="Y13" i="8"/>
  <c r="AB13" i="8" s="1"/>
  <c r="Y141" i="8"/>
  <c r="AB141" i="8" s="1"/>
  <c r="Y10" i="8"/>
  <c r="AB10" i="8" s="1"/>
  <c r="Y90" i="8"/>
  <c r="Z15" i="8"/>
  <c r="Y15" i="8"/>
  <c r="AB15" i="8" s="1"/>
  <c r="Z27" i="8"/>
  <c r="Y27" i="8"/>
  <c r="AB27" i="8" s="1"/>
  <c r="Z47" i="8"/>
  <c r="Y47" i="8"/>
  <c r="AB47" i="8" s="1"/>
  <c r="Z63" i="8"/>
  <c r="Y63" i="8"/>
  <c r="AB63" i="8" s="1"/>
  <c r="Y79" i="8"/>
  <c r="AB79" i="8" s="1"/>
  <c r="Z79" i="8"/>
  <c r="Z103" i="8"/>
  <c r="Y103" i="8"/>
  <c r="AB103" i="8" s="1"/>
  <c r="Z127" i="8"/>
  <c r="Y127" i="8"/>
  <c r="AB127" i="8" s="1"/>
  <c r="T6" i="8"/>
  <c r="Y60" i="8"/>
  <c r="AB60" i="8" s="1"/>
  <c r="Z60" i="8"/>
  <c r="Y104" i="8"/>
  <c r="AB104" i="8" s="1"/>
  <c r="Z104" i="8"/>
  <c r="Y124" i="8"/>
  <c r="AB124" i="8" s="1"/>
  <c r="Z124" i="8"/>
  <c r="Z144" i="8"/>
  <c r="Y144" i="8"/>
  <c r="AB144" i="8" s="1"/>
  <c r="Z21" i="8"/>
  <c r="Y21" i="8"/>
  <c r="AB21" i="8" s="1"/>
  <c r="Z65" i="8"/>
  <c r="Y65" i="8"/>
  <c r="AB65" i="8" s="1"/>
  <c r="Y81" i="8"/>
  <c r="AB81" i="8" s="1"/>
  <c r="Z81" i="8"/>
  <c r="Z145" i="8"/>
  <c r="Y145" i="8"/>
  <c r="AB145" i="8" s="1"/>
  <c r="Z46" i="8"/>
  <c r="Y46" i="8"/>
  <c r="AB46" i="8" s="1"/>
  <c r="Z78" i="8"/>
  <c r="Y78" i="8"/>
  <c r="AB78" i="8" s="1"/>
  <c r="R97" i="8"/>
  <c r="Z97" i="8" s="1"/>
  <c r="Y98" i="8"/>
  <c r="Z98" i="8"/>
  <c r="Z106" i="8"/>
  <c r="Y106" i="8"/>
  <c r="AB106" i="8" s="1"/>
  <c r="Z114" i="8"/>
  <c r="Y114" i="8"/>
  <c r="AB114" i="8" s="1"/>
  <c r="Z130" i="8"/>
  <c r="Y130" i="8"/>
  <c r="AB130" i="8" s="1"/>
  <c r="Z146" i="8"/>
  <c r="Y146" i="8"/>
  <c r="AB146" i="8" s="1"/>
  <c r="Y158" i="8"/>
  <c r="AB158" i="8" s="1"/>
  <c r="Z158" i="8"/>
  <c r="Y170" i="8"/>
  <c r="AB170" i="8" s="1"/>
  <c r="Z170" i="8"/>
  <c r="Y174" i="8"/>
  <c r="AB174" i="8" s="1"/>
  <c r="Z55" i="8"/>
  <c r="Y55" i="8"/>
  <c r="AB55" i="8" s="1"/>
  <c r="Z163" i="8"/>
  <c r="Y163" i="8"/>
  <c r="AB163" i="8" s="1"/>
  <c r="Z32" i="8"/>
  <c r="Y32" i="8"/>
  <c r="AB32" i="8" s="1"/>
  <c r="Z136" i="8"/>
  <c r="Y136" i="8"/>
  <c r="AB136" i="8" s="1"/>
  <c r="Z157" i="8"/>
  <c r="Y157" i="8"/>
  <c r="AB157" i="8" s="1"/>
  <c r="Z62" i="8"/>
  <c r="Y62" i="8"/>
  <c r="AB62" i="8" s="1"/>
  <c r="S6" i="8"/>
  <c r="S175" i="8" s="1"/>
  <c r="Y84" i="8"/>
  <c r="AB84" i="8" s="1"/>
  <c r="Z84" i="8"/>
  <c r="Z172" i="8"/>
  <c r="Y172" i="8"/>
  <c r="AB172" i="8" s="1"/>
  <c r="X168" i="8"/>
  <c r="AA168" i="8" s="1"/>
  <c r="AA169" i="8"/>
  <c r="W6" i="8"/>
  <c r="Z40" i="8"/>
  <c r="Y40" i="8"/>
  <c r="AB40" i="8" s="1"/>
  <c r="Z128" i="8"/>
  <c r="Y128" i="8"/>
  <c r="AB128" i="8" s="1"/>
  <c r="AA121" i="8"/>
  <c r="X120" i="8"/>
  <c r="AA120" i="8" s="1"/>
  <c r="Y142" i="8"/>
  <c r="AB142" i="8" s="1"/>
  <c r="Z31" i="8"/>
  <c r="Y31" i="8"/>
  <c r="AB31" i="8" s="1"/>
  <c r="O6" i="8"/>
  <c r="Y72" i="8"/>
  <c r="AB72" i="8" s="1"/>
  <c r="Y53" i="8"/>
  <c r="AB53" i="8" s="1"/>
  <c r="Y14" i="8"/>
  <c r="AB14" i="8" s="1"/>
  <c r="Y54" i="8"/>
  <c r="AB54" i="8" s="1"/>
  <c r="Y82" i="8"/>
  <c r="AB82" i="8" s="1"/>
  <c r="Z19" i="8"/>
  <c r="Y19" i="8"/>
  <c r="AB19" i="8" s="1"/>
  <c r="Z51" i="8"/>
  <c r="Y51" i="8"/>
  <c r="AB51" i="8" s="1"/>
  <c r="Z67" i="8"/>
  <c r="Y67" i="8"/>
  <c r="AB67" i="8" s="1"/>
  <c r="Y83" i="8"/>
  <c r="AB83" i="8" s="1"/>
  <c r="Z83" i="8"/>
  <c r="Y91" i="8"/>
  <c r="AB91" i="8" s="1"/>
  <c r="Z91" i="8"/>
  <c r="Y95" i="8"/>
  <c r="AB95" i="8" s="1"/>
  <c r="Z131" i="8"/>
  <c r="Y131" i="8"/>
  <c r="AB131" i="8" s="1"/>
  <c r="Y151" i="8"/>
  <c r="AB151" i="8" s="1"/>
  <c r="Z151" i="8"/>
  <c r="P6" i="8"/>
  <c r="Z28" i="8"/>
  <c r="Y28" i="8"/>
  <c r="AB28" i="8" s="1"/>
  <c r="Z112" i="8"/>
  <c r="Y112" i="8"/>
  <c r="AB112" i="8" s="1"/>
  <c r="Z132" i="8"/>
  <c r="Y132" i="8"/>
  <c r="AB132" i="8" s="1"/>
  <c r="Y152" i="8"/>
  <c r="AB152" i="8" s="1"/>
  <c r="Z152" i="8"/>
  <c r="Y160" i="8"/>
  <c r="AB160" i="8" s="1"/>
  <c r="Z49" i="8"/>
  <c r="Y49" i="8"/>
  <c r="AB49" i="8" s="1"/>
  <c r="Y101" i="8"/>
  <c r="AB101" i="8" s="1"/>
  <c r="Z109" i="8"/>
  <c r="R108" i="8"/>
  <c r="Z108" i="8" s="1"/>
  <c r="Y109" i="8"/>
  <c r="Z129" i="8"/>
  <c r="Y129" i="8"/>
  <c r="AB129" i="8" s="1"/>
  <c r="Z153" i="8"/>
  <c r="Y153" i="8"/>
  <c r="AB153" i="8" s="1"/>
  <c r="Z173" i="8"/>
  <c r="Y173" i="8"/>
  <c r="AB173" i="8" s="1"/>
  <c r="Y50" i="8"/>
  <c r="AB50" i="8" s="1"/>
  <c r="Z50" i="8"/>
  <c r="Z94" i="8"/>
  <c r="Y94" i="8"/>
  <c r="Z134" i="8"/>
  <c r="Y134" i="8"/>
  <c r="AB134" i="8" s="1"/>
  <c r="Z150" i="8"/>
  <c r="Y150" i="8"/>
  <c r="R149" i="8"/>
  <c r="Z162" i="8"/>
  <c r="Y162" i="8"/>
  <c r="AB162" i="8" s="1"/>
  <c r="P175" i="8" l="1"/>
  <c r="Q175" i="8"/>
  <c r="V175" i="8"/>
  <c r="O175" i="8"/>
  <c r="T175" i="8"/>
  <c r="AB90" i="8"/>
  <c r="Y89" i="8"/>
  <c r="AB89" i="8" s="1"/>
  <c r="AB150" i="8"/>
  <c r="Y149" i="8"/>
  <c r="AB94" i="8"/>
  <c r="Y93" i="8"/>
  <c r="AB93" i="8" s="1"/>
  <c r="W175" i="8"/>
  <c r="Y7" i="8"/>
  <c r="AB8" i="8"/>
  <c r="AB169" i="8"/>
  <c r="Y168" i="8"/>
  <c r="AB168" i="8" s="1"/>
  <c r="AB109" i="8"/>
  <c r="Y108" i="8"/>
  <c r="AB108" i="8" s="1"/>
  <c r="AB98" i="8"/>
  <c r="Y97" i="8"/>
  <c r="AB97" i="8" s="1"/>
  <c r="Y86" i="8"/>
  <c r="AB86" i="8" s="1"/>
  <c r="AB87" i="8"/>
  <c r="Z149" i="8"/>
  <c r="R148" i="8"/>
  <c r="Z148" i="8" s="1"/>
  <c r="Z7" i="8"/>
  <c r="R6" i="8"/>
  <c r="AB121" i="8"/>
  <c r="Y120" i="8"/>
  <c r="AB120" i="8" s="1"/>
  <c r="X6" i="8"/>
  <c r="AA7" i="8"/>
  <c r="X148" i="8"/>
  <c r="AA148" i="8" s="1"/>
  <c r="AA149" i="8"/>
  <c r="Z6" i="8" l="1"/>
  <c r="R175" i="8"/>
  <c r="AA6" i="8"/>
  <c r="X175" i="8"/>
  <c r="AB7" i="8"/>
  <c r="Y6" i="8"/>
  <c r="Y148" i="8"/>
  <c r="AB148" i="8" s="1"/>
  <c r="AB149" i="8"/>
  <c r="Y175" i="8" l="1"/>
  <c r="AB6" i="8"/>
  <c r="I8" i="10"/>
  <c r="H7" i="10"/>
  <c r="G7" i="10"/>
  <c r="G6" i="10"/>
  <c r="J7" i="10" l="1"/>
  <c r="Y174" i="18"/>
  <c r="R174" i="18"/>
  <c r="L174" i="18"/>
  <c r="E174" i="18"/>
  <c r="Y173" i="18"/>
  <c r="R173" i="18"/>
  <c r="L173" i="18"/>
  <c r="E173" i="18"/>
  <c r="Y172" i="18"/>
  <c r="R172" i="18"/>
  <c r="L172" i="18"/>
  <c r="E172" i="18"/>
  <c r="Y171" i="18"/>
  <c r="R171" i="18"/>
  <c r="L171" i="18"/>
  <c r="E171" i="18"/>
  <c r="Y170" i="18"/>
  <c r="R170" i="18"/>
  <c r="L170" i="18"/>
  <c r="E170" i="18"/>
  <c r="Y169" i="18"/>
  <c r="R169" i="18"/>
  <c r="L169" i="18"/>
  <c r="E169" i="18"/>
  <c r="Y168" i="18"/>
  <c r="R168" i="18"/>
  <c r="L168" i="18"/>
  <c r="E168" i="18"/>
  <c r="Y167" i="18"/>
  <c r="Y165" i="18" s="1"/>
  <c r="Y164" i="18" s="1"/>
  <c r="R167" i="18"/>
  <c r="L167" i="18"/>
  <c r="E167" i="18"/>
  <c r="Y166" i="18"/>
  <c r="R166" i="18"/>
  <c r="R165" i="18" s="1"/>
  <c r="R164" i="18" s="1"/>
  <c r="L166" i="18"/>
  <c r="L165" i="18" s="1"/>
  <c r="E166" i="18"/>
  <c r="X165" i="18"/>
  <c r="W165" i="18"/>
  <c r="W164" i="18" s="1"/>
  <c r="V165" i="18"/>
  <c r="U165" i="18"/>
  <c r="U164" i="18" s="1"/>
  <c r="T165" i="18"/>
  <c r="T164" i="18" s="1"/>
  <c r="S165" i="18"/>
  <c r="S164" i="18" s="1"/>
  <c r="Q165" i="18"/>
  <c r="Q164" i="18" s="1"/>
  <c r="P165" i="18"/>
  <c r="P164" i="18" s="1"/>
  <c r="O165" i="18"/>
  <c r="O164" i="18" s="1"/>
  <c r="K165" i="18"/>
  <c r="K164" i="18" s="1"/>
  <c r="J165" i="18"/>
  <c r="I165" i="18"/>
  <c r="I164" i="18" s="1"/>
  <c r="H165" i="18"/>
  <c r="G165" i="18"/>
  <c r="G164" i="18" s="1"/>
  <c r="F165" i="18"/>
  <c r="E165" i="18"/>
  <c r="E164" i="18" s="1"/>
  <c r="D165" i="18"/>
  <c r="C165" i="18"/>
  <c r="C164" i="18" s="1"/>
  <c r="B165" i="18"/>
  <c r="X164" i="18"/>
  <c r="V164" i="18"/>
  <c r="J164" i="18"/>
  <c r="H164" i="18"/>
  <c r="F164" i="18"/>
  <c r="D164" i="18"/>
  <c r="B164" i="18"/>
  <c r="Y162" i="18"/>
  <c r="R162" i="18"/>
  <c r="L162" i="18"/>
  <c r="E162" i="18"/>
  <c r="Y161" i="18"/>
  <c r="R161" i="18"/>
  <c r="L161" i="18"/>
  <c r="E161" i="18"/>
  <c r="Y160" i="18"/>
  <c r="R160" i="18"/>
  <c r="L160" i="18"/>
  <c r="E160" i="18"/>
  <c r="Y159" i="18"/>
  <c r="R159" i="18"/>
  <c r="L159" i="18"/>
  <c r="E159" i="18"/>
  <c r="Y158" i="18"/>
  <c r="R158" i="18"/>
  <c r="L158" i="18"/>
  <c r="E158" i="18"/>
  <c r="Y157" i="18"/>
  <c r="R157" i="18"/>
  <c r="L157" i="18"/>
  <c r="E157" i="18"/>
  <c r="Y156" i="18"/>
  <c r="R156" i="18"/>
  <c r="L156" i="18"/>
  <c r="E156" i="18"/>
  <c r="Y155" i="18"/>
  <c r="R155" i="18"/>
  <c r="L155" i="18"/>
  <c r="E155" i="18"/>
  <c r="Y154" i="18"/>
  <c r="R154" i="18"/>
  <c r="L154" i="18"/>
  <c r="E154" i="18"/>
  <c r="Y153" i="18"/>
  <c r="R153" i="18"/>
  <c r="L153" i="18"/>
  <c r="E153" i="18"/>
  <c r="Y152" i="18"/>
  <c r="R152" i="18"/>
  <c r="L152" i="18"/>
  <c r="E152" i="18"/>
  <c r="Y151" i="18"/>
  <c r="R151" i="18"/>
  <c r="L151" i="18"/>
  <c r="L150" i="18" s="1"/>
  <c r="E151" i="18"/>
  <c r="Y150" i="18"/>
  <c r="X150" i="18"/>
  <c r="W150" i="18"/>
  <c r="V150" i="18"/>
  <c r="U150" i="18"/>
  <c r="T150" i="18"/>
  <c r="S150" i="18"/>
  <c r="R150" i="18"/>
  <c r="Q150" i="18"/>
  <c r="P150" i="18"/>
  <c r="O150" i="18"/>
  <c r="K150" i="18"/>
  <c r="J150" i="18"/>
  <c r="I150" i="18"/>
  <c r="H150" i="18"/>
  <c r="G150" i="18"/>
  <c r="F150" i="18"/>
  <c r="D150" i="18"/>
  <c r="C150" i="18"/>
  <c r="B150" i="18"/>
  <c r="Y148" i="18"/>
  <c r="R148" i="18"/>
  <c r="L148" i="18"/>
  <c r="E148" i="18"/>
  <c r="Y147" i="18"/>
  <c r="R147" i="18"/>
  <c r="L147" i="18"/>
  <c r="E147" i="18"/>
  <c r="Y146" i="18"/>
  <c r="R146" i="18"/>
  <c r="L146" i="18"/>
  <c r="E146" i="18"/>
  <c r="Y145" i="18"/>
  <c r="R145" i="18"/>
  <c r="L145" i="18"/>
  <c r="E145" i="18"/>
  <c r="Y144" i="18"/>
  <c r="R144" i="18"/>
  <c r="L144" i="18"/>
  <c r="E144" i="18"/>
  <c r="Y143" i="18"/>
  <c r="R143" i="18"/>
  <c r="L143" i="18"/>
  <c r="E143" i="18"/>
  <c r="Y142" i="18"/>
  <c r="R142" i="18"/>
  <c r="L142" i="18"/>
  <c r="E142" i="18"/>
  <c r="Y141" i="18"/>
  <c r="R141" i="18"/>
  <c r="L141" i="18"/>
  <c r="E141" i="18"/>
  <c r="Y140" i="18"/>
  <c r="R140" i="18"/>
  <c r="L140" i="18"/>
  <c r="E140" i="18"/>
  <c r="Y139" i="18"/>
  <c r="R139" i="18"/>
  <c r="L139" i="18"/>
  <c r="E139" i="18"/>
  <c r="X138" i="18"/>
  <c r="W138" i="18"/>
  <c r="V138" i="18"/>
  <c r="U138" i="18"/>
  <c r="T138" i="18"/>
  <c r="S138" i="18"/>
  <c r="R138" i="18"/>
  <c r="Q138" i="18"/>
  <c r="P138" i="18"/>
  <c r="O138" i="18"/>
  <c r="L138" i="18"/>
  <c r="K138" i="18"/>
  <c r="J138" i="18"/>
  <c r="I138" i="18"/>
  <c r="H138" i="18"/>
  <c r="G138" i="18"/>
  <c r="F138" i="18"/>
  <c r="D138" i="18"/>
  <c r="C138" i="18"/>
  <c r="B138" i="18"/>
  <c r="Y136" i="18"/>
  <c r="R136" i="18"/>
  <c r="L136" i="18"/>
  <c r="E136" i="18"/>
  <c r="Y135" i="18"/>
  <c r="R135" i="18"/>
  <c r="L135" i="18"/>
  <c r="E135" i="18"/>
  <c r="Y134" i="18"/>
  <c r="R134" i="18"/>
  <c r="L134" i="18"/>
  <c r="E134" i="18"/>
  <c r="Y133" i="18"/>
  <c r="R133" i="18"/>
  <c r="L133" i="18"/>
  <c r="E133" i="18"/>
  <c r="Y132" i="18"/>
  <c r="R132" i="18"/>
  <c r="L132" i="18"/>
  <c r="E132" i="18"/>
  <c r="Y131" i="18"/>
  <c r="R131" i="18"/>
  <c r="L131" i="18"/>
  <c r="E131" i="18"/>
  <c r="Y130" i="18"/>
  <c r="R130" i="18"/>
  <c r="L130" i="18"/>
  <c r="E130" i="18"/>
  <c r="Y129" i="18"/>
  <c r="R129" i="18"/>
  <c r="L129" i="18"/>
  <c r="E129" i="18"/>
  <c r="Y128" i="18"/>
  <c r="Y127" i="18" s="1"/>
  <c r="R128" i="18"/>
  <c r="L128" i="18"/>
  <c r="E128" i="18"/>
  <c r="X127" i="18"/>
  <c r="W127" i="18"/>
  <c r="V127" i="18"/>
  <c r="U127" i="18"/>
  <c r="T127" i="18"/>
  <c r="S127" i="18"/>
  <c r="Q127" i="18"/>
  <c r="P127" i="18"/>
  <c r="O127" i="18"/>
  <c r="L127" i="18"/>
  <c r="K127" i="18"/>
  <c r="J127" i="18"/>
  <c r="I127" i="18"/>
  <c r="H127" i="18"/>
  <c r="G127" i="18"/>
  <c r="F127" i="18"/>
  <c r="E127" i="18"/>
  <c r="D127" i="18"/>
  <c r="C127" i="18"/>
  <c r="B127" i="18"/>
  <c r="Y125" i="18"/>
  <c r="R125" i="18"/>
  <c r="Z125" i="18" s="1"/>
  <c r="L125" i="18"/>
  <c r="E125" i="18"/>
  <c r="Y124" i="18"/>
  <c r="R124" i="18"/>
  <c r="Z124" i="18" s="1"/>
  <c r="L124" i="18"/>
  <c r="E124" i="18"/>
  <c r="M124" i="18" s="1"/>
  <c r="Y123" i="18"/>
  <c r="R123" i="18"/>
  <c r="L123" i="18"/>
  <c r="E123" i="18"/>
  <c r="Y122" i="18"/>
  <c r="R122" i="18"/>
  <c r="Z122" i="18" s="1"/>
  <c r="L122" i="18"/>
  <c r="E122" i="18"/>
  <c r="Y121" i="18"/>
  <c r="R121" i="18"/>
  <c r="L121" i="18"/>
  <c r="E121" i="18"/>
  <c r="M121" i="18" s="1"/>
  <c r="Y120" i="18"/>
  <c r="R120" i="18"/>
  <c r="Z120" i="18" s="1"/>
  <c r="L120" i="18"/>
  <c r="E120" i="18"/>
  <c r="Y119" i="18"/>
  <c r="X119" i="18"/>
  <c r="W119" i="18"/>
  <c r="V119" i="18"/>
  <c r="U119" i="18"/>
  <c r="T119" i="18"/>
  <c r="S119" i="18"/>
  <c r="Q119" i="18"/>
  <c r="P119" i="18"/>
  <c r="O119" i="18"/>
  <c r="L119" i="18"/>
  <c r="K119" i="18"/>
  <c r="J119" i="18"/>
  <c r="I119" i="18"/>
  <c r="H119" i="18"/>
  <c r="G119" i="18"/>
  <c r="F119" i="18"/>
  <c r="D119" i="18"/>
  <c r="C119" i="18"/>
  <c r="B119" i="18"/>
  <c r="Y117" i="18"/>
  <c r="R117" i="18"/>
  <c r="L117" i="18"/>
  <c r="E117" i="18"/>
  <c r="Y116" i="18"/>
  <c r="R116" i="18"/>
  <c r="L116" i="18"/>
  <c r="E116" i="18"/>
  <c r="Y115" i="18"/>
  <c r="R115" i="18"/>
  <c r="L115" i="18"/>
  <c r="E115" i="18"/>
  <c r="Y114" i="18"/>
  <c r="R114" i="18"/>
  <c r="L114" i="18"/>
  <c r="E114" i="18"/>
  <c r="Y113" i="18"/>
  <c r="R113" i="18"/>
  <c r="L113" i="18"/>
  <c r="E113" i="18"/>
  <c r="E112" i="18" s="1"/>
  <c r="Y112" i="18"/>
  <c r="X112" i="18"/>
  <c r="W112" i="18"/>
  <c r="V112" i="18"/>
  <c r="U112" i="18"/>
  <c r="T112" i="18"/>
  <c r="S112" i="18"/>
  <c r="Q112" i="18"/>
  <c r="P112" i="18"/>
  <c r="O112" i="18"/>
  <c r="L112" i="18"/>
  <c r="K112" i="18"/>
  <c r="J112" i="18"/>
  <c r="I112" i="18"/>
  <c r="H112" i="18"/>
  <c r="G112" i="18"/>
  <c r="F112" i="18"/>
  <c r="D112" i="18"/>
  <c r="C112" i="18"/>
  <c r="B112" i="18"/>
  <c r="Y110" i="18"/>
  <c r="R110" i="18"/>
  <c r="Z110" i="18" s="1"/>
  <c r="L110" i="18"/>
  <c r="E110" i="18"/>
  <c r="M110" i="18" s="1"/>
  <c r="Y109" i="18"/>
  <c r="R109" i="18"/>
  <c r="Z109" i="18" s="1"/>
  <c r="L109" i="18"/>
  <c r="E109" i="18"/>
  <c r="Y108" i="18"/>
  <c r="R108" i="18"/>
  <c r="Z108" i="18" s="1"/>
  <c r="L108" i="18"/>
  <c r="E108" i="18"/>
  <c r="M108" i="18" s="1"/>
  <c r="Y107" i="18"/>
  <c r="R107" i="18"/>
  <c r="Z107" i="18" s="1"/>
  <c r="L107" i="18"/>
  <c r="E107" i="18"/>
  <c r="Y106" i="18"/>
  <c r="X106" i="18"/>
  <c r="W106" i="18"/>
  <c r="V106" i="18"/>
  <c r="U106" i="18"/>
  <c r="T106" i="18"/>
  <c r="S106" i="18"/>
  <c r="Q106" i="18"/>
  <c r="P106" i="18"/>
  <c r="O106" i="18"/>
  <c r="L106" i="18"/>
  <c r="AB106" i="18" s="1"/>
  <c r="K106" i="18"/>
  <c r="J106" i="18"/>
  <c r="I106" i="18"/>
  <c r="H106" i="18"/>
  <c r="G106" i="18"/>
  <c r="F106" i="18"/>
  <c r="D106" i="18"/>
  <c r="C106" i="18"/>
  <c r="B106" i="18"/>
  <c r="Y104" i="18"/>
  <c r="R104" i="18"/>
  <c r="L104" i="18"/>
  <c r="E104" i="18"/>
  <c r="E103" i="18" s="1"/>
  <c r="Y103" i="18"/>
  <c r="X103" i="18"/>
  <c r="W103" i="18"/>
  <c r="V103" i="18"/>
  <c r="U103" i="18"/>
  <c r="T103" i="18"/>
  <c r="S103" i="18"/>
  <c r="Q103" i="18"/>
  <c r="P103" i="18"/>
  <c r="O103" i="18"/>
  <c r="L103" i="18"/>
  <c r="K103" i="18"/>
  <c r="J103" i="18"/>
  <c r="I103" i="18"/>
  <c r="H103" i="18"/>
  <c r="G103" i="18"/>
  <c r="F103" i="18"/>
  <c r="D103" i="18"/>
  <c r="C103" i="18"/>
  <c r="B103" i="18"/>
  <c r="Y101" i="18"/>
  <c r="R101" i="18"/>
  <c r="L101" i="18"/>
  <c r="E101" i="18"/>
  <c r="Y100" i="18"/>
  <c r="X100" i="18"/>
  <c r="W100" i="18"/>
  <c r="W6" i="18" s="1"/>
  <c r="V100" i="18"/>
  <c r="U100" i="18"/>
  <c r="T100" i="18"/>
  <c r="S100" i="18"/>
  <c r="Q100" i="18"/>
  <c r="P100" i="18"/>
  <c r="O100" i="18"/>
  <c r="L100" i="18"/>
  <c r="AB100" i="18" s="1"/>
  <c r="K100" i="18"/>
  <c r="J100" i="18"/>
  <c r="I100" i="18"/>
  <c r="H100" i="18"/>
  <c r="G100" i="18"/>
  <c r="F100" i="18"/>
  <c r="D100" i="18"/>
  <c r="C100" i="18"/>
  <c r="B100" i="18"/>
  <c r="Y98" i="18"/>
  <c r="R98" i="18"/>
  <c r="L98" i="18"/>
  <c r="E98" i="18"/>
  <c r="Y97" i="18"/>
  <c r="R97" i="18"/>
  <c r="L97" i="18"/>
  <c r="E97" i="18"/>
  <c r="Y96" i="18"/>
  <c r="R96" i="18"/>
  <c r="L96" i="18"/>
  <c r="E96" i="18"/>
  <c r="Y95" i="18"/>
  <c r="R95" i="18"/>
  <c r="L95" i="18"/>
  <c r="E95" i="18"/>
  <c r="Y94" i="18"/>
  <c r="R94" i="18"/>
  <c r="L94" i="18"/>
  <c r="E94" i="18"/>
  <c r="Y93" i="18"/>
  <c r="R93" i="18"/>
  <c r="L93" i="18"/>
  <c r="E93" i="18"/>
  <c r="Y92" i="18"/>
  <c r="R92" i="18"/>
  <c r="L92" i="18"/>
  <c r="E92" i="18"/>
  <c r="Y91" i="18"/>
  <c r="R91" i="18"/>
  <c r="L91" i="18"/>
  <c r="E91" i="18"/>
  <c r="Y90" i="18"/>
  <c r="R90" i="18"/>
  <c r="L90" i="18"/>
  <c r="E90" i="18"/>
  <c r="Y89" i="18"/>
  <c r="R89" i="18"/>
  <c r="L89" i="18"/>
  <c r="E89" i="18"/>
  <c r="Y88" i="18"/>
  <c r="R88" i="18"/>
  <c r="L88" i="18"/>
  <c r="E88" i="18"/>
  <c r="Y87" i="18"/>
  <c r="Y86" i="18" s="1"/>
  <c r="R87" i="18"/>
  <c r="L87" i="18"/>
  <c r="L86" i="18" s="1"/>
  <c r="E87" i="18"/>
  <c r="X86" i="18"/>
  <c r="W86" i="18"/>
  <c r="V86" i="18"/>
  <c r="U86" i="18"/>
  <c r="T86" i="18"/>
  <c r="S86" i="18"/>
  <c r="Q86" i="18"/>
  <c r="P86" i="18"/>
  <c r="O86" i="18"/>
  <c r="K86" i="18"/>
  <c r="J86" i="18"/>
  <c r="I86" i="18"/>
  <c r="H86" i="18"/>
  <c r="G86" i="18"/>
  <c r="F86" i="18"/>
  <c r="D86" i="18"/>
  <c r="C86" i="18"/>
  <c r="B86" i="18"/>
  <c r="Y84" i="18"/>
  <c r="R84" i="18"/>
  <c r="L84" i="18"/>
  <c r="E84" i="18"/>
  <c r="Y83" i="18"/>
  <c r="R83" i="18"/>
  <c r="L83" i="18"/>
  <c r="E83" i="18"/>
  <c r="Y82" i="18"/>
  <c r="R82" i="18"/>
  <c r="L82" i="18"/>
  <c r="E82" i="18"/>
  <c r="AA82" i="18" s="1"/>
  <c r="Y81" i="18"/>
  <c r="R81" i="18"/>
  <c r="L81" i="18"/>
  <c r="E81" i="18"/>
  <c r="Y80" i="18"/>
  <c r="R80" i="18"/>
  <c r="L80" i="18"/>
  <c r="E80" i="18"/>
  <c r="AA80" i="18" s="1"/>
  <c r="Y79" i="18"/>
  <c r="R79" i="18"/>
  <c r="L79" i="18"/>
  <c r="E79" i="18"/>
  <c r="Y78" i="18"/>
  <c r="R78" i="18"/>
  <c r="L78" i="18"/>
  <c r="E78" i="18"/>
  <c r="Y77" i="18"/>
  <c r="R77" i="18"/>
  <c r="L77" i="18"/>
  <c r="E77" i="18"/>
  <c r="Y76" i="18"/>
  <c r="R76" i="18"/>
  <c r="L76" i="18"/>
  <c r="E76" i="18"/>
  <c r="Y75" i="18"/>
  <c r="R75" i="18"/>
  <c r="L75" i="18"/>
  <c r="E75" i="18"/>
  <c r="Y74" i="18"/>
  <c r="R74" i="18"/>
  <c r="L74" i="18"/>
  <c r="E74" i="18"/>
  <c r="Y73" i="18"/>
  <c r="R73" i="18"/>
  <c r="L73" i="18"/>
  <c r="E73" i="18"/>
  <c r="Y72" i="18"/>
  <c r="R72" i="18"/>
  <c r="L72" i="18"/>
  <c r="E72" i="18"/>
  <c r="Y71" i="18"/>
  <c r="R71" i="18"/>
  <c r="L71" i="18"/>
  <c r="E71" i="18"/>
  <c r="Y70" i="18"/>
  <c r="R70" i="18"/>
  <c r="L70" i="18"/>
  <c r="E70" i="18"/>
  <c r="Y69" i="18"/>
  <c r="R69" i="18"/>
  <c r="L69" i="18"/>
  <c r="E69" i="18"/>
  <c r="Y68" i="18"/>
  <c r="R68" i="18"/>
  <c r="L68" i="18"/>
  <c r="E68" i="18"/>
  <c r="Y67" i="18"/>
  <c r="R67" i="18"/>
  <c r="L67" i="18"/>
  <c r="E67" i="18"/>
  <c r="Y66" i="18"/>
  <c r="R66" i="18"/>
  <c r="L66" i="18"/>
  <c r="E66" i="18"/>
  <c r="Y65" i="18"/>
  <c r="R65" i="18"/>
  <c r="L65" i="18"/>
  <c r="E65" i="18"/>
  <c r="Y64" i="18"/>
  <c r="R64" i="18"/>
  <c r="L64" i="18"/>
  <c r="E64" i="18"/>
  <c r="AA64" i="18" s="1"/>
  <c r="Y63" i="18"/>
  <c r="R63" i="18"/>
  <c r="L63" i="18"/>
  <c r="E63" i="18"/>
  <c r="Y62" i="18"/>
  <c r="R62" i="18"/>
  <c r="L62" i="18"/>
  <c r="E62" i="18"/>
  <c r="AA62" i="18" s="1"/>
  <c r="Y61" i="18"/>
  <c r="R61" i="18"/>
  <c r="L61" i="18"/>
  <c r="E61" i="18"/>
  <c r="Y60" i="18"/>
  <c r="R60" i="18"/>
  <c r="L60" i="18"/>
  <c r="E60" i="18"/>
  <c r="AA60" i="18" s="1"/>
  <c r="Y59" i="18"/>
  <c r="R59" i="18"/>
  <c r="L59" i="18"/>
  <c r="E59" i="18"/>
  <c r="Y58" i="18"/>
  <c r="R58" i="18"/>
  <c r="L58" i="18"/>
  <c r="E58" i="18"/>
  <c r="AA58" i="18" s="1"/>
  <c r="Y57" i="18"/>
  <c r="R57" i="18"/>
  <c r="L57" i="18"/>
  <c r="E57" i="18"/>
  <c r="Y56" i="18"/>
  <c r="R56" i="18"/>
  <c r="L56" i="18"/>
  <c r="E56" i="18"/>
  <c r="AA56" i="18" s="1"/>
  <c r="Y55" i="18"/>
  <c r="R55" i="18"/>
  <c r="L55" i="18"/>
  <c r="E55" i="18"/>
  <c r="Y54" i="18"/>
  <c r="R54" i="18"/>
  <c r="L54" i="18"/>
  <c r="E54" i="18"/>
  <c r="AA54" i="18" s="1"/>
  <c r="Y53" i="18"/>
  <c r="R53" i="18"/>
  <c r="L53" i="18"/>
  <c r="E53" i="18"/>
  <c r="Y52" i="18"/>
  <c r="R52" i="18"/>
  <c r="L52" i="18"/>
  <c r="E52" i="18"/>
  <c r="AA52" i="18" s="1"/>
  <c r="Y51" i="18"/>
  <c r="R51" i="18"/>
  <c r="L51" i="18"/>
  <c r="E51" i="18"/>
  <c r="M51" i="18" s="1"/>
  <c r="Y50" i="18"/>
  <c r="R50" i="18"/>
  <c r="L50" i="18"/>
  <c r="E50" i="18"/>
  <c r="AA50" i="18" s="1"/>
  <c r="Y49" i="18"/>
  <c r="R49" i="18"/>
  <c r="L49" i="18"/>
  <c r="E49" i="18"/>
  <c r="M49" i="18" s="1"/>
  <c r="Y48" i="18"/>
  <c r="R48" i="18"/>
  <c r="L48" i="18"/>
  <c r="E48" i="18"/>
  <c r="AA48" i="18" s="1"/>
  <c r="Y47" i="18"/>
  <c r="R47" i="18"/>
  <c r="L47" i="18"/>
  <c r="E47" i="18"/>
  <c r="M47" i="18" s="1"/>
  <c r="Y46" i="18"/>
  <c r="R46" i="18"/>
  <c r="L46" i="18"/>
  <c r="E46" i="18"/>
  <c r="AA46" i="18" s="1"/>
  <c r="Y45" i="18"/>
  <c r="R45" i="18"/>
  <c r="L45" i="18"/>
  <c r="E45" i="18"/>
  <c r="M45" i="18" s="1"/>
  <c r="Y44" i="18"/>
  <c r="R44" i="18"/>
  <c r="L44" i="18"/>
  <c r="E44" i="18"/>
  <c r="AA44" i="18" s="1"/>
  <c r="Y43" i="18"/>
  <c r="R43" i="18"/>
  <c r="L43" i="18"/>
  <c r="E43" i="18"/>
  <c r="M43" i="18" s="1"/>
  <c r="Y42" i="18"/>
  <c r="R42" i="18"/>
  <c r="L42" i="18"/>
  <c r="E42" i="18"/>
  <c r="AA42" i="18" s="1"/>
  <c r="Y41" i="18"/>
  <c r="R41" i="18"/>
  <c r="L41" i="18"/>
  <c r="E41" i="18"/>
  <c r="M41" i="18" s="1"/>
  <c r="Y40" i="18"/>
  <c r="R40" i="18"/>
  <c r="L40" i="18"/>
  <c r="E40" i="18"/>
  <c r="AA40" i="18" s="1"/>
  <c r="Y39" i="18"/>
  <c r="R39" i="18"/>
  <c r="L39" i="18"/>
  <c r="E39" i="18"/>
  <c r="M39" i="18" s="1"/>
  <c r="Y38" i="18"/>
  <c r="R38" i="18"/>
  <c r="L38" i="18"/>
  <c r="E38" i="18"/>
  <c r="M38" i="18" s="1"/>
  <c r="Y37" i="18"/>
  <c r="R37" i="18"/>
  <c r="L37" i="18"/>
  <c r="E37" i="18"/>
  <c r="M37" i="18" s="1"/>
  <c r="Y36" i="18"/>
  <c r="R36" i="18"/>
  <c r="L36" i="18"/>
  <c r="E36" i="18"/>
  <c r="M36" i="18" s="1"/>
  <c r="Y35" i="18"/>
  <c r="R35" i="18"/>
  <c r="L35" i="18"/>
  <c r="E35" i="18"/>
  <c r="M35" i="18" s="1"/>
  <c r="Y34" i="18"/>
  <c r="R34" i="18"/>
  <c r="L34" i="18"/>
  <c r="E34" i="18"/>
  <c r="M34" i="18" s="1"/>
  <c r="Y33" i="18"/>
  <c r="R33" i="18"/>
  <c r="L33" i="18"/>
  <c r="E33" i="18"/>
  <c r="M33" i="18" s="1"/>
  <c r="Y32" i="18"/>
  <c r="R32" i="18"/>
  <c r="L32" i="18"/>
  <c r="E32" i="18"/>
  <c r="M32" i="18" s="1"/>
  <c r="Y31" i="18"/>
  <c r="R31" i="18"/>
  <c r="L31" i="18"/>
  <c r="E31" i="18"/>
  <c r="M31" i="18" s="1"/>
  <c r="Y30" i="18"/>
  <c r="R30" i="18"/>
  <c r="L30" i="18"/>
  <c r="E30" i="18"/>
  <c r="M30" i="18" s="1"/>
  <c r="Y29" i="18"/>
  <c r="R29" i="18"/>
  <c r="L29" i="18"/>
  <c r="E29" i="18"/>
  <c r="M29" i="18" s="1"/>
  <c r="Y28" i="18"/>
  <c r="R28" i="18"/>
  <c r="L28" i="18"/>
  <c r="E28" i="18"/>
  <c r="M28" i="18" s="1"/>
  <c r="Y27" i="18"/>
  <c r="R27" i="18"/>
  <c r="L27" i="18"/>
  <c r="E27" i="18"/>
  <c r="M27" i="18" s="1"/>
  <c r="Y26" i="18"/>
  <c r="R26" i="18"/>
  <c r="L26" i="18"/>
  <c r="E26" i="18"/>
  <c r="M26" i="18" s="1"/>
  <c r="Y25" i="18"/>
  <c r="R25" i="18"/>
  <c r="L25" i="18"/>
  <c r="E25" i="18"/>
  <c r="M25" i="18" s="1"/>
  <c r="Y24" i="18"/>
  <c r="R24" i="18"/>
  <c r="L24" i="18"/>
  <c r="E24" i="18"/>
  <c r="M24" i="18" s="1"/>
  <c r="Y23" i="18"/>
  <c r="R23" i="18"/>
  <c r="L23" i="18"/>
  <c r="E23" i="18"/>
  <c r="M23" i="18" s="1"/>
  <c r="Y22" i="18"/>
  <c r="R22" i="18"/>
  <c r="L22" i="18"/>
  <c r="E22" i="18"/>
  <c r="M22" i="18" s="1"/>
  <c r="Y21" i="18"/>
  <c r="R21" i="18"/>
  <c r="L21" i="18"/>
  <c r="E21" i="18"/>
  <c r="M21" i="18" s="1"/>
  <c r="Y20" i="18"/>
  <c r="R20" i="18"/>
  <c r="L20" i="18"/>
  <c r="E20" i="18"/>
  <c r="M20" i="18" s="1"/>
  <c r="Y19" i="18"/>
  <c r="R19" i="18"/>
  <c r="L19" i="18"/>
  <c r="E19" i="18"/>
  <c r="M19" i="18" s="1"/>
  <c r="Y18" i="18"/>
  <c r="R18" i="18"/>
  <c r="L18" i="18"/>
  <c r="E18" i="18"/>
  <c r="M18" i="18" s="1"/>
  <c r="Y17" i="18"/>
  <c r="R17" i="18"/>
  <c r="L17" i="18"/>
  <c r="E17" i="18"/>
  <c r="M17" i="18" s="1"/>
  <c r="Y16" i="18"/>
  <c r="R16" i="18"/>
  <c r="L16" i="18"/>
  <c r="E16" i="18"/>
  <c r="Y15" i="18"/>
  <c r="R15" i="18"/>
  <c r="L15" i="18"/>
  <c r="E15" i="18"/>
  <c r="Y14" i="18"/>
  <c r="R14" i="18"/>
  <c r="L14" i="18"/>
  <c r="E14" i="18"/>
  <c r="Y13" i="18"/>
  <c r="R13" i="18"/>
  <c r="L13" i="18"/>
  <c r="E13" i="18"/>
  <c r="Y12" i="18"/>
  <c r="R12" i="18"/>
  <c r="L12" i="18"/>
  <c r="E12" i="18"/>
  <c r="M12" i="18" s="1"/>
  <c r="Y11" i="18"/>
  <c r="R11" i="18"/>
  <c r="L11" i="18"/>
  <c r="E11" i="18"/>
  <c r="Y10" i="18"/>
  <c r="R10" i="18"/>
  <c r="L10" i="18"/>
  <c r="E10" i="18"/>
  <c r="M10" i="18" s="1"/>
  <c r="Y9" i="18"/>
  <c r="R9" i="18"/>
  <c r="L9" i="18"/>
  <c r="E9" i="18"/>
  <c r="M9" i="18" s="1"/>
  <c r="Y8" i="18"/>
  <c r="Y7" i="18" s="1"/>
  <c r="R8" i="18"/>
  <c r="L8" i="18"/>
  <c r="E8" i="18"/>
  <c r="M8" i="18" s="1"/>
  <c r="X7" i="18"/>
  <c r="W7" i="18"/>
  <c r="V7" i="18"/>
  <c r="U7" i="18"/>
  <c r="T7" i="18"/>
  <c r="S7" i="18"/>
  <c r="R7" i="18"/>
  <c r="Q7" i="18"/>
  <c r="P7" i="18"/>
  <c r="O7" i="18"/>
  <c r="L7" i="18"/>
  <c r="K7" i="18"/>
  <c r="J7" i="18"/>
  <c r="I7" i="18"/>
  <c r="H7" i="18"/>
  <c r="G7" i="18"/>
  <c r="F7" i="18"/>
  <c r="D7" i="18"/>
  <c r="C7" i="18"/>
  <c r="B7" i="18"/>
  <c r="R187" i="16"/>
  <c r="R188" i="16"/>
  <c r="R189" i="16"/>
  <c r="AA189" i="16" s="1"/>
  <c r="R190" i="16"/>
  <c r="R191" i="16"/>
  <c r="R186" i="16"/>
  <c r="R167" i="16"/>
  <c r="R168" i="16"/>
  <c r="R169" i="16"/>
  <c r="R170" i="16"/>
  <c r="R171" i="16"/>
  <c r="R172" i="16"/>
  <c r="R173" i="16"/>
  <c r="R174" i="16"/>
  <c r="R175" i="16"/>
  <c r="R176" i="16"/>
  <c r="R177" i="16"/>
  <c r="R178" i="16"/>
  <c r="R179" i="16"/>
  <c r="R180" i="16"/>
  <c r="R181" i="16"/>
  <c r="R182" i="16"/>
  <c r="R183" i="16"/>
  <c r="R166" i="16"/>
  <c r="R152" i="16"/>
  <c r="R153" i="16"/>
  <c r="R154" i="16"/>
  <c r="R155" i="16"/>
  <c r="R156" i="16"/>
  <c r="R157" i="16"/>
  <c r="R158" i="16"/>
  <c r="Z158" i="16" s="1"/>
  <c r="R159" i="16"/>
  <c r="R160" i="16"/>
  <c r="R161" i="16"/>
  <c r="R162" i="16"/>
  <c r="R151" i="16"/>
  <c r="R140" i="16"/>
  <c r="R141" i="16"/>
  <c r="R142" i="16"/>
  <c r="R138" i="16" s="1"/>
  <c r="R143" i="16"/>
  <c r="R144" i="16"/>
  <c r="R145" i="16"/>
  <c r="R146" i="16"/>
  <c r="R147" i="16"/>
  <c r="R148" i="16"/>
  <c r="R139" i="16"/>
  <c r="R129" i="16"/>
  <c r="R130" i="16"/>
  <c r="R131" i="16"/>
  <c r="R132" i="16"/>
  <c r="R133" i="16"/>
  <c r="R134" i="16"/>
  <c r="R135" i="16"/>
  <c r="R136" i="16"/>
  <c r="R128" i="16"/>
  <c r="AA128" i="16" s="1"/>
  <c r="R121" i="16"/>
  <c r="R122" i="16"/>
  <c r="R123" i="16"/>
  <c r="R124" i="16"/>
  <c r="R125" i="16"/>
  <c r="R120" i="16"/>
  <c r="R114" i="16"/>
  <c r="R115" i="16"/>
  <c r="Z115" i="16" s="1"/>
  <c r="R116" i="16"/>
  <c r="R117" i="16"/>
  <c r="R113" i="16"/>
  <c r="R108" i="16"/>
  <c r="Z108" i="16" s="1"/>
  <c r="R109" i="16"/>
  <c r="R110" i="16"/>
  <c r="R107" i="16"/>
  <c r="R104" i="16"/>
  <c r="R101" i="16"/>
  <c r="R88" i="16"/>
  <c r="R89" i="16"/>
  <c r="R90" i="16"/>
  <c r="R86" i="16" s="1"/>
  <c r="R91" i="16"/>
  <c r="R92" i="16"/>
  <c r="R93" i="16"/>
  <c r="R94" i="16"/>
  <c r="R95" i="16"/>
  <c r="R96" i="16"/>
  <c r="R97" i="16"/>
  <c r="R98" i="16"/>
  <c r="R87"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 i="16"/>
  <c r="B112" i="16"/>
  <c r="B119" i="16"/>
  <c r="B127" i="16"/>
  <c r="B138" i="16"/>
  <c r="B150" i="16"/>
  <c r="B165" i="16"/>
  <c r="B164" i="16" s="1"/>
  <c r="B185" i="16"/>
  <c r="E187" i="16"/>
  <c r="E188" i="16"/>
  <c r="E189" i="16"/>
  <c r="E190" i="16"/>
  <c r="E191" i="16"/>
  <c r="E186" i="16"/>
  <c r="E167" i="16"/>
  <c r="E168" i="16"/>
  <c r="E169" i="16"/>
  <c r="E170" i="16"/>
  <c r="E172" i="16"/>
  <c r="E173" i="16"/>
  <c r="E174" i="16"/>
  <c r="E175" i="16"/>
  <c r="E176" i="16"/>
  <c r="E177" i="16"/>
  <c r="E178" i="16"/>
  <c r="E179" i="16"/>
  <c r="E180" i="16"/>
  <c r="E181" i="16"/>
  <c r="E182" i="16"/>
  <c r="E183" i="16"/>
  <c r="E166" i="16"/>
  <c r="E152" i="16"/>
  <c r="E153" i="16"/>
  <c r="E154" i="16"/>
  <c r="E155" i="16"/>
  <c r="E156" i="16"/>
  <c r="E157" i="16"/>
  <c r="E158" i="16"/>
  <c r="E159" i="16"/>
  <c r="E160" i="16"/>
  <c r="E161" i="16"/>
  <c r="E162" i="16"/>
  <c r="E151" i="16"/>
  <c r="E140" i="16"/>
  <c r="E141" i="16"/>
  <c r="E142" i="16"/>
  <c r="E143" i="16"/>
  <c r="E144" i="16"/>
  <c r="E145" i="16"/>
  <c r="E146" i="16"/>
  <c r="E147" i="16"/>
  <c r="E148" i="16"/>
  <c r="E139" i="16"/>
  <c r="E129" i="16"/>
  <c r="E130" i="16"/>
  <c r="E131" i="16"/>
  <c r="E133" i="16"/>
  <c r="E134" i="16"/>
  <c r="E135" i="16"/>
  <c r="E136" i="16"/>
  <c r="E128" i="16"/>
  <c r="E127" i="16" s="1"/>
  <c r="E121" i="16"/>
  <c r="E122" i="16"/>
  <c r="E123" i="16"/>
  <c r="E124" i="16"/>
  <c r="E119" i="16" s="1"/>
  <c r="E125" i="16"/>
  <c r="E120" i="16"/>
  <c r="E114" i="16"/>
  <c r="E115" i="16"/>
  <c r="E116" i="16"/>
  <c r="E117" i="16"/>
  <c r="E108" i="16"/>
  <c r="E106" i="16" s="1"/>
  <c r="E109" i="16"/>
  <c r="E110" i="16"/>
  <c r="E107" i="16"/>
  <c r="E104" i="16"/>
  <c r="E103" i="16" s="1"/>
  <c r="E101" i="16"/>
  <c r="E88" i="16"/>
  <c r="E89" i="16"/>
  <c r="E90" i="16"/>
  <c r="M90" i="16" s="1"/>
  <c r="E91" i="16"/>
  <c r="E92" i="16"/>
  <c r="E93" i="16"/>
  <c r="E94" i="16"/>
  <c r="M94" i="16" s="1"/>
  <c r="E95" i="16"/>
  <c r="E96" i="16"/>
  <c r="E97" i="16"/>
  <c r="E98" i="16"/>
  <c r="M98" i="16" s="1"/>
  <c r="E87"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 i="16"/>
  <c r="AA116" i="16"/>
  <c r="Y191" i="16"/>
  <c r="AA191" i="16"/>
  <c r="L191" i="16"/>
  <c r="M191" i="16" s="1"/>
  <c r="Y190" i="16"/>
  <c r="Z190" i="16" s="1"/>
  <c r="L190" i="16"/>
  <c r="M190" i="16" s="1"/>
  <c r="Y189" i="16"/>
  <c r="L189" i="16"/>
  <c r="Y188" i="16"/>
  <c r="Z188" i="16" s="1"/>
  <c r="L188" i="16"/>
  <c r="M188" i="16" s="1"/>
  <c r="Y187" i="16"/>
  <c r="AA187" i="16"/>
  <c r="L187" i="16"/>
  <c r="M187" i="16" s="1"/>
  <c r="Y186" i="16"/>
  <c r="Z186" i="16" s="1"/>
  <c r="L186" i="16"/>
  <c r="M186" i="16" s="1"/>
  <c r="Y185" i="16"/>
  <c r="X185" i="16"/>
  <c r="W185" i="16"/>
  <c r="V185" i="16"/>
  <c r="U185" i="16"/>
  <c r="T185" i="16"/>
  <c r="S185" i="16"/>
  <c r="Q185" i="16"/>
  <c r="P185" i="16"/>
  <c r="O185" i="16"/>
  <c r="L185" i="16"/>
  <c r="K185" i="16"/>
  <c r="J185" i="16"/>
  <c r="I185" i="16"/>
  <c r="H185" i="16"/>
  <c r="G185" i="16"/>
  <c r="F185" i="16"/>
  <c r="D185" i="16"/>
  <c r="C185" i="16"/>
  <c r="Y183" i="16"/>
  <c r="L183" i="16"/>
  <c r="Y182" i="16"/>
  <c r="Z182" i="16" s="1"/>
  <c r="L182" i="16"/>
  <c r="AA182" i="16"/>
  <c r="Y181" i="16"/>
  <c r="L181" i="16"/>
  <c r="M181" i="16"/>
  <c r="Y180" i="16"/>
  <c r="Z180" i="16"/>
  <c r="L180" i="16"/>
  <c r="AA180" i="16"/>
  <c r="Y179" i="16"/>
  <c r="L179" i="16"/>
  <c r="AB179" i="16" s="1"/>
  <c r="Y178" i="16"/>
  <c r="Z178" i="16" s="1"/>
  <c r="L178" i="16"/>
  <c r="AA178" i="16"/>
  <c r="Y177" i="16"/>
  <c r="L177" i="16"/>
  <c r="M177" i="16" s="1"/>
  <c r="Y176" i="16"/>
  <c r="Z176" i="16"/>
  <c r="L176" i="16"/>
  <c r="AA176" i="16"/>
  <c r="Y175" i="16"/>
  <c r="L175" i="16"/>
  <c r="AB175" i="16" s="1"/>
  <c r="Y174" i="16"/>
  <c r="Z174" i="16" s="1"/>
  <c r="L174" i="16"/>
  <c r="AA174" i="16"/>
  <c r="Y173" i="16"/>
  <c r="L173" i="16"/>
  <c r="M173" i="16" s="1"/>
  <c r="Y172" i="16"/>
  <c r="Z172" i="16"/>
  <c r="L172" i="16"/>
  <c r="AA172" i="16"/>
  <c r="Y171" i="16"/>
  <c r="L171" i="16"/>
  <c r="AB171" i="16" s="1"/>
  <c r="Y170" i="16"/>
  <c r="Z170" i="16" s="1"/>
  <c r="L170" i="16"/>
  <c r="AA170" i="16"/>
  <c r="Y169" i="16"/>
  <c r="L169" i="16"/>
  <c r="M169" i="16" s="1"/>
  <c r="Y168" i="16"/>
  <c r="Z168" i="16"/>
  <c r="L168" i="16"/>
  <c r="AA168" i="16"/>
  <c r="Y167" i="16"/>
  <c r="L167" i="16"/>
  <c r="Y166" i="16"/>
  <c r="Z166" i="16" s="1"/>
  <c r="L166" i="16"/>
  <c r="M166" i="16" s="1"/>
  <c r="X165" i="16"/>
  <c r="X164" i="16" s="1"/>
  <c r="W165" i="16"/>
  <c r="W164" i="16" s="1"/>
  <c r="V165" i="16"/>
  <c r="U165" i="16"/>
  <c r="T165" i="16"/>
  <c r="S165" i="16"/>
  <c r="S164" i="16" s="1"/>
  <c r="Q165" i="16"/>
  <c r="P165" i="16"/>
  <c r="O165" i="16"/>
  <c r="O164" i="16" s="1"/>
  <c r="K165" i="16"/>
  <c r="J165" i="16"/>
  <c r="I165" i="16"/>
  <c r="I164" i="16" s="1"/>
  <c r="H165" i="16"/>
  <c r="H164" i="16" s="1"/>
  <c r="G165" i="16"/>
  <c r="F165" i="16"/>
  <c r="D165" i="16"/>
  <c r="D164" i="16" s="1"/>
  <c r="C165" i="16"/>
  <c r="C164" i="16" s="1"/>
  <c r="V164" i="16"/>
  <c r="T164" i="16"/>
  <c r="Q164" i="16"/>
  <c r="K164" i="16"/>
  <c r="G164" i="16"/>
  <c r="Y162" i="16"/>
  <c r="L162" i="16"/>
  <c r="Y161" i="16"/>
  <c r="Z161" i="16" s="1"/>
  <c r="L161" i="16"/>
  <c r="M161" i="16"/>
  <c r="Y160" i="16"/>
  <c r="L160" i="16"/>
  <c r="Y159" i="16"/>
  <c r="Z159" i="16"/>
  <c r="L159" i="16"/>
  <c r="Y158" i="16"/>
  <c r="L158" i="16"/>
  <c r="Y157" i="16"/>
  <c r="Z157" i="16" s="1"/>
  <c r="L157" i="16"/>
  <c r="Y156" i="16"/>
  <c r="L156" i="16"/>
  <c r="Y155" i="16"/>
  <c r="Z155" i="16" s="1"/>
  <c r="L155" i="16"/>
  <c r="Y154" i="16"/>
  <c r="L154" i="16"/>
  <c r="L150" i="16" s="1"/>
  <c r="Y153" i="16"/>
  <c r="Z153" i="16" s="1"/>
  <c r="L153" i="16"/>
  <c r="AB153" i="16" s="1"/>
  <c r="M153" i="16"/>
  <c r="Y152" i="16"/>
  <c r="L152" i="16"/>
  <c r="Y151" i="16"/>
  <c r="Y150" i="16" s="1"/>
  <c r="Z151" i="16"/>
  <c r="L151" i="16"/>
  <c r="X150" i="16"/>
  <c r="W150" i="16"/>
  <c r="V150" i="16"/>
  <c r="U150" i="16"/>
  <c r="T150" i="16"/>
  <c r="S150" i="16"/>
  <c r="Q150" i="16"/>
  <c r="P150" i="16"/>
  <c r="O150" i="16"/>
  <c r="K150" i="16"/>
  <c r="J150" i="16"/>
  <c r="I150" i="16"/>
  <c r="H150" i="16"/>
  <c r="G150" i="16"/>
  <c r="F150" i="16"/>
  <c r="D150" i="16"/>
  <c r="C150" i="16"/>
  <c r="Y148" i="16"/>
  <c r="Z148" i="16" s="1"/>
  <c r="L148" i="16"/>
  <c r="AB148" i="16" s="1"/>
  <c r="Y147" i="16"/>
  <c r="Z147" i="16" s="1"/>
  <c r="L147" i="16"/>
  <c r="AA147" i="16"/>
  <c r="Y146" i="16"/>
  <c r="L146" i="16"/>
  <c r="AB146" i="16" s="1"/>
  <c r="Y145" i="16"/>
  <c r="Z145" i="16"/>
  <c r="L145" i="16"/>
  <c r="AA145" i="16"/>
  <c r="Y144" i="16"/>
  <c r="Z144" i="16"/>
  <c r="L144" i="16"/>
  <c r="AB144" i="16" s="1"/>
  <c r="Y143" i="16"/>
  <c r="Z143" i="16" s="1"/>
  <c r="L143" i="16"/>
  <c r="AA143" i="16"/>
  <c r="Y142" i="16"/>
  <c r="L142" i="16"/>
  <c r="AB142" i="16" s="1"/>
  <c r="Y141" i="16"/>
  <c r="Z141" i="16"/>
  <c r="L141" i="16"/>
  <c r="AA141" i="16"/>
  <c r="Y140" i="16"/>
  <c r="Z140" i="16"/>
  <c r="L140" i="16"/>
  <c r="AB140" i="16" s="1"/>
  <c r="Y139" i="16"/>
  <c r="L139" i="16"/>
  <c r="AA139" i="16"/>
  <c r="X138" i="16"/>
  <c r="W138" i="16"/>
  <c r="V138" i="16"/>
  <c r="U138" i="16"/>
  <c r="T138" i="16"/>
  <c r="S138" i="16"/>
  <c r="Q138" i="16"/>
  <c r="P138" i="16"/>
  <c r="O138" i="16"/>
  <c r="K138" i="16"/>
  <c r="J138" i="16"/>
  <c r="I138" i="16"/>
  <c r="H138" i="16"/>
  <c r="G138" i="16"/>
  <c r="F138" i="16"/>
  <c r="D138" i="16"/>
  <c r="C138" i="16"/>
  <c r="Y136" i="16"/>
  <c r="AA136" i="16"/>
  <c r="L136" i="16"/>
  <c r="M136" i="16" s="1"/>
  <c r="Y135" i="16"/>
  <c r="Z135" i="16" s="1"/>
  <c r="L135" i="16"/>
  <c r="M135" i="16" s="1"/>
  <c r="Y134" i="16"/>
  <c r="AA134" i="16"/>
  <c r="L134" i="16"/>
  <c r="M134" i="16" s="1"/>
  <c r="Y133" i="16"/>
  <c r="L133" i="16"/>
  <c r="Y132" i="16"/>
  <c r="AA132" i="16"/>
  <c r="L132" i="16"/>
  <c r="M132" i="16" s="1"/>
  <c r="Y131" i="16"/>
  <c r="Z131" i="16" s="1"/>
  <c r="L131" i="16"/>
  <c r="M131" i="16" s="1"/>
  <c r="Y130" i="16"/>
  <c r="AA130" i="16"/>
  <c r="L130" i="16"/>
  <c r="M130" i="16" s="1"/>
  <c r="Y129" i="16"/>
  <c r="L129" i="16"/>
  <c r="Y128" i="16"/>
  <c r="L128" i="16"/>
  <c r="L127" i="16" s="1"/>
  <c r="Y127" i="16"/>
  <c r="X127" i="16"/>
  <c r="W127" i="16"/>
  <c r="V127" i="16"/>
  <c r="U127" i="16"/>
  <c r="T127" i="16"/>
  <c r="S127" i="16"/>
  <c r="Q127" i="16"/>
  <c r="P127" i="16"/>
  <c r="O127" i="16"/>
  <c r="K127" i="16"/>
  <c r="J127" i="16"/>
  <c r="I127" i="16"/>
  <c r="H127" i="16"/>
  <c r="G127" i="16"/>
  <c r="F127" i="16"/>
  <c r="D127" i="16"/>
  <c r="C127" i="16"/>
  <c r="Y125" i="16"/>
  <c r="AA125" i="16"/>
  <c r="L125" i="16"/>
  <c r="M125" i="16" s="1"/>
  <c r="Y124" i="16"/>
  <c r="L124" i="16"/>
  <c r="Y123" i="16"/>
  <c r="AA123" i="16"/>
  <c r="L123" i="16"/>
  <c r="M123" i="16" s="1"/>
  <c r="Y122" i="16"/>
  <c r="Z122" i="16" s="1"/>
  <c r="L122" i="16"/>
  <c r="M122" i="16" s="1"/>
  <c r="Y121" i="16"/>
  <c r="AA121" i="16"/>
  <c r="L121" i="16"/>
  <c r="M121" i="16" s="1"/>
  <c r="Y120" i="16"/>
  <c r="Z120" i="16" s="1"/>
  <c r="L120" i="16"/>
  <c r="AB120" i="16" s="1"/>
  <c r="X119" i="16"/>
  <c r="W119" i="16"/>
  <c r="V119" i="16"/>
  <c r="U119" i="16"/>
  <c r="T119" i="16"/>
  <c r="S119" i="16"/>
  <c r="R119" i="16"/>
  <c r="Q119" i="16"/>
  <c r="P119" i="16"/>
  <c r="O119" i="16"/>
  <c r="K119" i="16"/>
  <c r="J119" i="16"/>
  <c r="I119" i="16"/>
  <c r="H119" i="16"/>
  <c r="G119" i="16"/>
  <c r="F119" i="16"/>
  <c r="D119" i="16"/>
  <c r="C119" i="16"/>
  <c r="Y117" i="16"/>
  <c r="Z117" i="16" s="1"/>
  <c r="L117" i="16"/>
  <c r="Y116" i="16"/>
  <c r="Z116" i="16" s="1"/>
  <c r="L116" i="16"/>
  <c r="Y115" i="16"/>
  <c r="L115" i="16"/>
  <c r="Y114" i="16"/>
  <c r="L114" i="16"/>
  <c r="M114" i="16" s="1"/>
  <c r="Y113" i="16"/>
  <c r="Z113" i="16"/>
  <c r="AB113" i="16"/>
  <c r="X112" i="16"/>
  <c r="W112" i="16"/>
  <c r="V112" i="16"/>
  <c r="U112" i="16"/>
  <c r="T112" i="16"/>
  <c r="S112" i="16"/>
  <c r="R112" i="16"/>
  <c r="Q112" i="16"/>
  <c r="P112" i="16"/>
  <c r="O112" i="16"/>
  <c r="L112" i="16"/>
  <c r="K112" i="16"/>
  <c r="J112" i="16"/>
  <c r="I112" i="16"/>
  <c r="H112" i="16"/>
  <c r="G112" i="16"/>
  <c r="F112" i="16"/>
  <c r="D112" i="16"/>
  <c r="C112" i="16"/>
  <c r="Y110" i="16"/>
  <c r="Z110" i="16" s="1"/>
  <c r="L110" i="16"/>
  <c r="AB110" i="16" s="1"/>
  <c r="M110" i="16"/>
  <c r="Y109" i="16"/>
  <c r="Z109" i="16" s="1"/>
  <c r="L109" i="16"/>
  <c r="AA109" i="16"/>
  <c r="Y108" i="16"/>
  <c r="L108" i="16"/>
  <c r="AB108" i="16" s="1"/>
  <c r="M108" i="16"/>
  <c r="Y107" i="16"/>
  <c r="Z107" i="16" s="1"/>
  <c r="L107" i="16"/>
  <c r="AA107" i="16"/>
  <c r="Y106" i="16"/>
  <c r="X106" i="16"/>
  <c r="W106" i="16"/>
  <c r="V106" i="16"/>
  <c r="U106" i="16"/>
  <c r="T106" i="16"/>
  <c r="S106" i="16"/>
  <c r="R106" i="16"/>
  <c r="Q106" i="16"/>
  <c r="P106" i="16"/>
  <c r="O106" i="16"/>
  <c r="L106" i="16"/>
  <c r="K106" i="16"/>
  <c r="J106" i="16"/>
  <c r="I106" i="16"/>
  <c r="H106" i="16"/>
  <c r="G106" i="16"/>
  <c r="F106" i="16"/>
  <c r="D106" i="16"/>
  <c r="C106" i="16"/>
  <c r="B106" i="16"/>
  <c r="Y104" i="16"/>
  <c r="L104" i="16"/>
  <c r="L103" i="16" s="1"/>
  <c r="AB103" i="16" s="1"/>
  <c r="AA104" i="16"/>
  <c r="Y103" i="16"/>
  <c r="X103" i="16"/>
  <c r="W103" i="16"/>
  <c r="V103" i="16"/>
  <c r="U103" i="16"/>
  <c r="T103" i="16"/>
  <c r="S103" i="16"/>
  <c r="R103" i="16"/>
  <c r="Q103" i="16"/>
  <c r="P103" i="16"/>
  <c r="O103" i="16"/>
  <c r="K103" i="16"/>
  <c r="K6" i="16" s="1"/>
  <c r="K192" i="16" s="1"/>
  <c r="J103" i="16"/>
  <c r="I103" i="16"/>
  <c r="H103" i="16"/>
  <c r="G103" i="16"/>
  <c r="G6" i="16" s="1"/>
  <c r="G192" i="16" s="1"/>
  <c r="F103" i="16"/>
  <c r="D103" i="16"/>
  <c r="C103" i="16"/>
  <c r="B103" i="16"/>
  <c r="Y101" i="16"/>
  <c r="AA101" i="16"/>
  <c r="L101" i="16"/>
  <c r="M101" i="16"/>
  <c r="M100" i="16" s="1"/>
  <c r="Y100" i="16"/>
  <c r="X100" i="16"/>
  <c r="W100" i="16"/>
  <c r="V100" i="16"/>
  <c r="U100" i="16"/>
  <c r="T100" i="16"/>
  <c r="S100" i="16"/>
  <c r="R100" i="16"/>
  <c r="Q100" i="16"/>
  <c r="P100" i="16"/>
  <c r="O100" i="16"/>
  <c r="L100" i="16"/>
  <c r="K100" i="16"/>
  <c r="J100" i="16"/>
  <c r="I100" i="16"/>
  <c r="H100" i="16"/>
  <c r="G100" i="16"/>
  <c r="F100" i="16"/>
  <c r="E100" i="16"/>
  <c r="D100" i="16"/>
  <c r="C100" i="16"/>
  <c r="B100" i="16"/>
  <c r="Y98" i="16"/>
  <c r="Z98" i="16"/>
  <c r="L98" i="16"/>
  <c r="Y97" i="16"/>
  <c r="Z97" i="16"/>
  <c r="L97" i="16"/>
  <c r="M97" i="16" s="1"/>
  <c r="Y96" i="16"/>
  <c r="Z96" i="16"/>
  <c r="L96" i="16"/>
  <c r="M96" i="16" s="1"/>
  <c r="Y95" i="16"/>
  <c r="Z95" i="16"/>
  <c r="L95" i="16"/>
  <c r="M95" i="16" s="1"/>
  <c r="Y94" i="16"/>
  <c r="Z94" i="16"/>
  <c r="L94" i="16"/>
  <c r="Y93" i="16"/>
  <c r="Z93" i="16"/>
  <c r="L93" i="16"/>
  <c r="M93" i="16" s="1"/>
  <c r="Y92" i="16"/>
  <c r="Z92" i="16"/>
  <c r="L92" i="16"/>
  <c r="M92" i="16" s="1"/>
  <c r="Y91" i="16"/>
  <c r="Z91" i="16"/>
  <c r="L91" i="16"/>
  <c r="M91" i="16" s="1"/>
  <c r="Y90" i="16"/>
  <c r="Z90" i="16"/>
  <c r="L90" i="16"/>
  <c r="Y89" i="16"/>
  <c r="Z89" i="16"/>
  <c r="L89" i="16"/>
  <c r="M89" i="16" s="1"/>
  <c r="Y88" i="16"/>
  <c r="Z88" i="16"/>
  <c r="L88" i="16"/>
  <c r="M88" i="16" s="1"/>
  <c r="Y87" i="16"/>
  <c r="Z87" i="16"/>
  <c r="L87" i="16"/>
  <c r="M87" i="16" s="1"/>
  <c r="Y86" i="16"/>
  <c r="X86" i="16"/>
  <c r="W86" i="16"/>
  <c r="V86" i="16"/>
  <c r="U86" i="16"/>
  <c r="T86" i="16"/>
  <c r="S86" i="16"/>
  <c r="Q86" i="16"/>
  <c r="P86" i="16"/>
  <c r="O86" i="16"/>
  <c r="K86" i="16"/>
  <c r="J86" i="16"/>
  <c r="I86" i="16"/>
  <c r="H86" i="16"/>
  <c r="G86" i="16"/>
  <c r="F86" i="16"/>
  <c r="D86" i="16"/>
  <c r="C86" i="16"/>
  <c r="B86" i="16"/>
  <c r="Y84" i="16"/>
  <c r="AB84" i="16" s="1"/>
  <c r="L84" i="16"/>
  <c r="M84" i="16" s="1"/>
  <c r="Y83" i="16"/>
  <c r="L83" i="16"/>
  <c r="Y82" i="16"/>
  <c r="Z82" i="16" s="1"/>
  <c r="L82" i="16"/>
  <c r="M82" i="16" s="1"/>
  <c r="Y81" i="16"/>
  <c r="L81" i="16"/>
  <c r="Y80" i="16"/>
  <c r="Z80" i="16" s="1"/>
  <c r="L80" i="16"/>
  <c r="Y79" i="16"/>
  <c r="L79" i="16"/>
  <c r="Y78" i="16"/>
  <c r="Z78" i="16" s="1"/>
  <c r="L78" i="16"/>
  <c r="Y77" i="16"/>
  <c r="Z77" i="16" s="1"/>
  <c r="L77" i="16"/>
  <c r="Y76" i="16"/>
  <c r="Z76" i="16" s="1"/>
  <c r="L76" i="16"/>
  <c r="M76" i="16"/>
  <c r="Y75" i="16"/>
  <c r="L75" i="16"/>
  <c r="Y74" i="16"/>
  <c r="Z74" i="16"/>
  <c r="L74" i="16"/>
  <c r="AB74" i="16" s="1"/>
  <c r="Y73" i="16"/>
  <c r="Z73" i="16"/>
  <c r="L73" i="16"/>
  <c r="Y72" i="16"/>
  <c r="Z72" i="16" s="1"/>
  <c r="L72" i="16"/>
  <c r="Y71" i="16"/>
  <c r="L71" i="16"/>
  <c r="Y70" i="16"/>
  <c r="Z70" i="16" s="1"/>
  <c r="L70" i="16"/>
  <c r="Y69" i="16"/>
  <c r="L69" i="16"/>
  <c r="Y68" i="16"/>
  <c r="Z68" i="16" s="1"/>
  <c r="L68" i="16"/>
  <c r="AB68" i="16" s="1"/>
  <c r="M68" i="16"/>
  <c r="Y67" i="16"/>
  <c r="L67" i="16"/>
  <c r="Y66" i="16"/>
  <c r="Z66" i="16"/>
  <c r="L66" i="16"/>
  <c r="M66" i="16" s="1"/>
  <c r="Y65" i="16"/>
  <c r="Z65" i="16"/>
  <c r="L65" i="16"/>
  <c r="Y64" i="16"/>
  <c r="Z64" i="16" s="1"/>
  <c r="L64" i="16"/>
  <c r="Y63" i="16"/>
  <c r="AB63" i="16" s="1"/>
  <c r="L63" i="16"/>
  <c r="Y62" i="16"/>
  <c r="Z62" i="16" s="1"/>
  <c r="L62" i="16"/>
  <c r="Y61" i="16"/>
  <c r="L61" i="16"/>
  <c r="Y60" i="16"/>
  <c r="Z60" i="16"/>
  <c r="L60" i="16"/>
  <c r="AB60" i="16" s="1"/>
  <c r="Y59" i="16"/>
  <c r="L59" i="16"/>
  <c r="Y58" i="16"/>
  <c r="Z58" i="16" s="1"/>
  <c r="L58" i="16"/>
  <c r="M58" i="16"/>
  <c r="Y57" i="16"/>
  <c r="Z57" i="16" s="1"/>
  <c r="L57" i="16"/>
  <c r="Y56" i="16"/>
  <c r="Z56" i="16" s="1"/>
  <c r="L56" i="16"/>
  <c r="Y55" i="16"/>
  <c r="AB55" i="16" s="1"/>
  <c r="L55" i="16"/>
  <c r="Y54" i="16"/>
  <c r="Z54" i="16" s="1"/>
  <c r="L54" i="16"/>
  <c r="Y53" i="16"/>
  <c r="L53" i="16"/>
  <c r="Y52" i="16"/>
  <c r="Z52" i="16"/>
  <c r="L52" i="16"/>
  <c r="M52" i="16" s="1"/>
  <c r="Y51" i="16"/>
  <c r="L51" i="16"/>
  <c r="Y50" i="16"/>
  <c r="Z50" i="16" s="1"/>
  <c r="L50" i="16"/>
  <c r="AB50" i="16" s="1"/>
  <c r="M50" i="16"/>
  <c r="Y49" i="16"/>
  <c r="Z49" i="16" s="1"/>
  <c r="L49" i="16"/>
  <c r="Y48" i="16"/>
  <c r="Z48" i="16" s="1"/>
  <c r="L48" i="16"/>
  <c r="Y47" i="16"/>
  <c r="L47" i="16"/>
  <c r="Y46" i="16"/>
  <c r="Z46" i="16" s="1"/>
  <c r="L46" i="16"/>
  <c r="Y45" i="16"/>
  <c r="L45" i="16"/>
  <c r="Y44" i="16"/>
  <c r="Z44" i="16" s="1"/>
  <c r="L44" i="16"/>
  <c r="M44" i="16"/>
  <c r="Y43" i="16"/>
  <c r="L43" i="16"/>
  <c r="Y42" i="16"/>
  <c r="Z42" i="16"/>
  <c r="L42" i="16"/>
  <c r="AB42" i="16" s="1"/>
  <c r="Y41" i="16"/>
  <c r="Z41" i="16"/>
  <c r="L41" i="16"/>
  <c r="Y40" i="16"/>
  <c r="Z40" i="16" s="1"/>
  <c r="L40" i="16"/>
  <c r="M40" i="16"/>
  <c r="Y39" i="16"/>
  <c r="L39" i="16"/>
  <c r="Y38" i="16"/>
  <c r="Z38" i="16"/>
  <c r="L38" i="16"/>
  <c r="AB38" i="16" s="1"/>
  <c r="Y37" i="16"/>
  <c r="Z37" i="16"/>
  <c r="L37" i="16"/>
  <c r="Y36" i="16"/>
  <c r="Z36" i="16" s="1"/>
  <c r="L36" i="16"/>
  <c r="Y35" i="16"/>
  <c r="L35" i="16"/>
  <c r="Y34" i="16"/>
  <c r="Z34" i="16" s="1"/>
  <c r="L34" i="16"/>
  <c r="Y33" i="16"/>
  <c r="Z33" i="16" s="1"/>
  <c r="L33" i="16"/>
  <c r="Y32" i="16"/>
  <c r="Z32" i="16" s="1"/>
  <c r="L32" i="16"/>
  <c r="AB32" i="16" s="1"/>
  <c r="M32" i="16"/>
  <c r="Y31" i="16"/>
  <c r="L31" i="16"/>
  <c r="Y30" i="16"/>
  <c r="Z30" i="16"/>
  <c r="L30" i="16"/>
  <c r="M30" i="16" s="1"/>
  <c r="Y29" i="16"/>
  <c r="Z29" i="16"/>
  <c r="L29" i="16"/>
  <c r="Y28" i="16"/>
  <c r="Z28" i="16" s="1"/>
  <c r="L28" i="16"/>
  <c r="AB28" i="16" s="1"/>
  <c r="Y27" i="16"/>
  <c r="AB27" i="16" s="1"/>
  <c r="L27" i="16"/>
  <c r="Y26" i="16"/>
  <c r="Z26" i="16" s="1"/>
  <c r="L26" i="16"/>
  <c r="AB26" i="16" s="1"/>
  <c r="Y25" i="16"/>
  <c r="Z25" i="16" s="1"/>
  <c r="L25" i="16"/>
  <c r="Y24" i="16"/>
  <c r="Z24" i="16"/>
  <c r="L24" i="16"/>
  <c r="AB24" i="16" s="1"/>
  <c r="Y23" i="16"/>
  <c r="L23" i="16"/>
  <c r="Y22" i="16"/>
  <c r="Z22" i="16" s="1"/>
  <c r="L22" i="16"/>
  <c r="M22" i="16"/>
  <c r="Y21" i="16"/>
  <c r="Z21" i="16" s="1"/>
  <c r="L21" i="16"/>
  <c r="Y20" i="16"/>
  <c r="Z20" i="16" s="1"/>
  <c r="L20" i="16"/>
  <c r="AB20" i="16" s="1"/>
  <c r="Y19" i="16"/>
  <c r="AB19" i="16" s="1"/>
  <c r="L19" i="16"/>
  <c r="Y18" i="16"/>
  <c r="Z18" i="16" s="1"/>
  <c r="L18" i="16"/>
  <c r="AB18" i="16" s="1"/>
  <c r="Y17" i="16"/>
  <c r="Z17" i="16" s="1"/>
  <c r="L17" i="16"/>
  <c r="Y16" i="16"/>
  <c r="Z16" i="16"/>
  <c r="L16" i="16"/>
  <c r="M16" i="16" s="1"/>
  <c r="Y15" i="16"/>
  <c r="L15" i="16"/>
  <c r="L7" i="16" s="1"/>
  <c r="Y14" i="16"/>
  <c r="Z14" i="16" s="1"/>
  <c r="L14" i="16"/>
  <c r="AB14" i="16" s="1"/>
  <c r="M14" i="16"/>
  <c r="Y13" i="16"/>
  <c r="Z13" i="16" s="1"/>
  <c r="L13" i="16"/>
  <c r="Y12" i="16"/>
  <c r="Z12" i="16" s="1"/>
  <c r="L12" i="16"/>
  <c r="Y11" i="16"/>
  <c r="L11" i="16"/>
  <c r="Y10" i="16"/>
  <c r="Z10" i="16" s="1"/>
  <c r="L10" i="16"/>
  <c r="Y9" i="16"/>
  <c r="Z9" i="16" s="1"/>
  <c r="L9" i="16"/>
  <c r="Y8" i="16"/>
  <c r="Z8" i="16" s="1"/>
  <c r="L8" i="16"/>
  <c r="M8" i="16"/>
  <c r="X7" i="16"/>
  <c r="X6" i="16" s="1"/>
  <c r="X192" i="16" s="1"/>
  <c r="W7" i="16"/>
  <c r="W6" i="16" s="1"/>
  <c r="W192" i="16" s="1"/>
  <c r="V7" i="16"/>
  <c r="U7" i="16"/>
  <c r="U6" i="16" s="1"/>
  <c r="T7" i="16"/>
  <c r="T6" i="16" s="1"/>
  <c r="T192" i="16" s="1"/>
  <c r="S7" i="16"/>
  <c r="S6" i="16" s="1"/>
  <c r="S192" i="16" s="1"/>
  <c r="Q7" i="16"/>
  <c r="Q6" i="16" s="1"/>
  <c r="Q192" i="16" s="1"/>
  <c r="P7" i="16"/>
  <c r="P6" i="16" s="1"/>
  <c r="O7" i="16"/>
  <c r="O6" i="16" s="1"/>
  <c r="O192" i="16" s="1"/>
  <c r="K7" i="16"/>
  <c r="J7" i="16"/>
  <c r="I7" i="16"/>
  <c r="H7" i="16"/>
  <c r="G7" i="16"/>
  <c r="F7" i="16"/>
  <c r="D7" i="16"/>
  <c r="D6" i="16" s="1"/>
  <c r="D192" i="16" s="1"/>
  <c r="C7" i="16"/>
  <c r="C6" i="16" s="1"/>
  <c r="C192" i="16" s="1"/>
  <c r="B7" i="16"/>
  <c r="V6" i="16"/>
  <c r="V192" i="16" s="1"/>
  <c r="I6" i="16"/>
  <c r="I6" i="18" l="1"/>
  <c r="O6" i="18"/>
  <c r="H6" i="18"/>
  <c r="H176" i="18" s="1"/>
  <c r="AB129" i="18"/>
  <c r="AB131" i="18"/>
  <c r="AB133" i="18"/>
  <c r="AB135" i="18"/>
  <c r="AB140" i="18"/>
  <c r="AB142" i="18"/>
  <c r="AB144" i="18"/>
  <c r="AB146" i="18"/>
  <c r="AB148" i="18"/>
  <c r="M87" i="18"/>
  <c r="M88" i="18"/>
  <c r="M89" i="18"/>
  <c r="M90" i="18"/>
  <c r="M91" i="18"/>
  <c r="Z129" i="18"/>
  <c r="Z130" i="18"/>
  <c r="Z131" i="18"/>
  <c r="Z139" i="18"/>
  <c r="Z140" i="18"/>
  <c r="Z141" i="18"/>
  <c r="Z142" i="18"/>
  <c r="AC142" i="18" s="1"/>
  <c r="Z144" i="18"/>
  <c r="Z145" i="18"/>
  <c r="Z146" i="18"/>
  <c r="Z147" i="18"/>
  <c r="Z101" i="18"/>
  <c r="AA139" i="18"/>
  <c r="Z148" i="18"/>
  <c r="AB103" i="18"/>
  <c r="S6" i="18"/>
  <c r="S176" i="18" s="1"/>
  <c r="R106" i="18"/>
  <c r="V6" i="18"/>
  <c r="V176" i="18" s="1"/>
  <c r="AA109" i="18"/>
  <c r="P6" i="18"/>
  <c r="P176" i="18" s="1"/>
  <c r="Z88" i="18"/>
  <c r="Z89" i="18"/>
  <c r="AC89" i="18" s="1"/>
  <c r="Z90" i="18"/>
  <c r="Z91" i="18"/>
  <c r="Z92" i="18"/>
  <c r="Z93" i="18"/>
  <c r="Z94" i="18"/>
  <c r="Z95" i="18"/>
  <c r="Z96" i="18"/>
  <c r="Z97" i="18"/>
  <c r="Z98" i="18"/>
  <c r="Z115" i="18"/>
  <c r="Z116" i="18"/>
  <c r="Z117" i="18"/>
  <c r="M129" i="18"/>
  <c r="AC129" i="18" s="1"/>
  <c r="M131" i="18"/>
  <c r="M166" i="18"/>
  <c r="M167" i="18"/>
  <c r="M168" i="18"/>
  <c r="M169" i="18"/>
  <c r="M170" i="18"/>
  <c r="M171" i="18"/>
  <c r="M172" i="18"/>
  <c r="M173" i="18"/>
  <c r="M174" i="18"/>
  <c r="J6" i="18"/>
  <c r="J176" i="18" s="1"/>
  <c r="G6" i="18"/>
  <c r="G176" i="18" s="1"/>
  <c r="K6" i="18"/>
  <c r="K176" i="18" s="1"/>
  <c r="Q6" i="18"/>
  <c r="Q176" i="18" s="1"/>
  <c r="U6" i="18"/>
  <c r="U176" i="18" s="1"/>
  <c r="M53" i="18"/>
  <c r="M55" i="18"/>
  <c r="M57" i="18"/>
  <c r="M59" i="18"/>
  <c r="M61" i="18"/>
  <c r="M63" i="18"/>
  <c r="M65" i="18"/>
  <c r="AA66" i="18"/>
  <c r="M67" i="18"/>
  <c r="AA68" i="18"/>
  <c r="M69" i="18"/>
  <c r="AA70" i="18"/>
  <c r="M71" i="18"/>
  <c r="AA72" i="18"/>
  <c r="AA74" i="18"/>
  <c r="AA76" i="18"/>
  <c r="M92" i="18"/>
  <c r="M93" i="18"/>
  <c r="M94" i="18"/>
  <c r="M95" i="18"/>
  <c r="M96" i="18"/>
  <c r="M97" i="18"/>
  <c r="AC97" i="18" s="1"/>
  <c r="M98" i="18"/>
  <c r="M113" i="18"/>
  <c r="M114" i="18"/>
  <c r="M115" i="18"/>
  <c r="M117" i="18"/>
  <c r="Z132" i="18"/>
  <c r="Z133" i="18"/>
  <c r="Z134" i="18"/>
  <c r="Z135" i="18"/>
  <c r="Z136" i="18"/>
  <c r="M151" i="18"/>
  <c r="AC151" i="18" s="1"/>
  <c r="M152" i="18"/>
  <c r="M153" i="18"/>
  <c r="M154" i="18"/>
  <c r="M156" i="18"/>
  <c r="M157" i="18"/>
  <c r="M158" i="18"/>
  <c r="M159" i="18"/>
  <c r="M160" i="18"/>
  <c r="M161" i="18"/>
  <c r="M162" i="18"/>
  <c r="F6" i="18"/>
  <c r="F176" i="18" s="1"/>
  <c r="C6" i="18"/>
  <c r="C176" i="18" s="1"/>
  <c r="R100" i="18"/>
  <c r="AB115" i="18"/>
  <c r="AB117" i="18"/>
  <c r="R119" i="18"/>
  <c r="AA125" i="18"/>
  <c r="E138" i="18"/>
  <c r="AA138" i="18" s="1"/>
  <c r="M86" i="16"/>
  <c r="AC89" i="16"/>
  <c r="AA107" i="18"/>
  <c r="E106" i="18"/>
  <c r="AA106" i="18" s="1"/>
  <c r="L164" i="18"/>
  <c r="F6" i="16"/>
  <c r="J6" i="16"/>
  <c r="AB35" i="16"/>
  <c r="AB71" i="16"/>
  <c r="M115" i="16"/>
  <c r="Y165" i="16"/>
  <c r="Y164" i="16" s="1"/>
  <c r="Z104" i="18"/>
  <c r="Z103" i="18" s="1"/>
  <c r="R103" i="18"/>
  <c r="AA103" i="18" s="1"/>
  <c r="Z128" i="18"/>
  <c r="R127" i="18"/>
  <c r="AA127" i="18" s="1"/>
  <c r="AC97" i="16"/>
  <c r="Z139" i="16"/>
  <c r="Y138" i="16"/>
  <c r="B6" i="16"/>
  <c r="B192" i="16" s="1"/>
  <c r="AB8" i="16"/>
  <c r="AB11" i="16"/>
  <c r="AB22" i="16"/>
  <c r="AB34" i="16"/>
  <c r="AB36" i="16"/>
  <c r="AB44" i="16"/>
  <c r="AB47" i="16"/>
  <c r="AB58" i="16"/>
  <c r="AB72" i="16"/>
  <c r="AB76" i="16"/>
  <c r="AB79" i="16"/>
  <c r="AB81" i="16"/>
  <c r="AB83" i="16"/>
  <c r="L86" i="16"/>
  <c r="Z104" i="16"/>
  <c r="M124" i="16"/>
  <c r="R127" i="16"/>
  <c r="Z129" i="16"/>
  <c r="AB167" i="16"/>
  <c r="L165" i="16"/>
  <c r="L164" i="16" s="1"/>
  <c r="AB164" i="16" s="1"/>
  <c r="L6" i="18"/>
  <c r="AA101" i="18"/>
  <c r="E100" i="18"/>
  <c r="B6" i="18"/>
  <c r="B176" i="18" s="1"/>
  <c r="M120" i="18"/>
  <c r="E119" i="18"/>
  <c r="I192" i="16"/>
  <c r="H6" i="16"/>
  <c r="H192" i="16" s="1"/>
  <c r="AB10" i="16"/>
  <c r="AB12" i="16"/>
  <c r="AB16" i="16"/>
  <c r="M24" i="16"/>
  <c r="AB30" i="16"/>
  <c r="M38" i="16"/>
  <c r="AC38" i="16" s="1"/>
  <c r="M42" i="16"/>
  <c r="AB52" i="16"/>
  <c r="M60" i="16"/>
  <c r="AB66" i="16"/>
  <c r="M74" i="16"/>
  <c r="AB78" i="16"/>
  <c r="AB80" i="16"/>
  <c r="AC113" i="16"/>
  <c r="AB117" i="16"/>
  <c r="Y119" i="16"/>
  <c r="Z124" i="16"/>
  <c r="AB127" i="16"/>
  <c r="AB159" i="16"/>
  <c r="M159" i="16"/>
  <c r="M183" i="16"/>
  <c r="T6" i="18"/>
  <c r="T176" i="18" s="1"/>
  <c r="X6" i="18"/>
  <c r="X176" i="18" s="1"/>
  <c r="Z87" i="18"/>
  <c r="R86" i="18"/>
  <c r="D6" i="18"/>
  <c r="D176" i="18" s="1"/>
  <c r="Z113" i="18"/>
  <c r="R112" i="18"/>
  <c r="AA112" i="18" s="1"/>
  <c r="M133" i="16"/>
  <c r="Z142" i="16"/>
  <c r="AC142" i="16" s="1"/>
  <c r="Z146" i="16"/>
  <c r="Z154" i="16"/>
  <c r="AB156" i="16"/>
  <c r="F164" i="16"/>
  <c r="J164" i="16"/>
  <c r="P164" i="16"/>
  <c r="P192" i="16" s="1"/>
  <c r="U164" i="16"/>
  <c r="U192" i="16" s="1"/>
  <c r="E185" i="16"/>
  <c r="AA185" i="16" s="1"/>
  <c r="AA97" i="16"/>
  <c r="AA89" i="16"/>
  <c r="R185" i="16"/>
  <c r="I176" i="18"/>
  <c r="O176" i="18"/>
  <c r="W176" i="18"/>
  <c r="M73" i="18"/>
  <c r="M75" i="18"/>
  <c r="M77" i="18"/>
  <c r="M79" i="18"/>
  <c r="M81" i="18"/>
  <c r="M83" i="18"/>
  <c r="M84" i="18"/>
  <c r="AB108" i="18"/>
  <c r="AB110" i="18"/>
  <c r="AB124" i="18"/>
  <c r="Z128" i="16"/>
  <c r="Z133" i="16"/>
  <c r="AB155" i="16"/>
  <c r="AB157" i="16"/>
  <c r="AB161" i="16"/>
  <c r="Z162" i="16"/>
  <c r="Z189" i="16"/>
  <c r="E7" i="18"/>
  <c r="AA7" i="18" s="1"/>
  <c r="AB39" i="18"/>
  <c r="AB43" i="18"/>
  <c r="AB45" i="18"/>
  <c r="AB47" i="18"/>
  <c r="AB49" i="18"/>
  <c r="AB51" i="18"/>
  <c r="AB53" i="18"/>
  <c r="AB55" i="18"/>
  <c r="AB57" i="18"/>
  <c r="AB59" i="18"/>
  <c r="AB61" i="18"/>
  <c r="AB63" i="18"/>
  <c r="AB65" i="18"/>
  <c r="AB67" i="18"/>
  <c r="AB69" i="18"/>
  <c r="AB71" i="18"/>
  <c r="AB73" i="18"/>
  <c r="AB75" i="18"/>
  <c r="AB79" i="18"/>
  <c r="AB81" i="18"/>
  <c r="AA104" i="18"/>
  <c r="AA116" i="18"/>
  <c r="AA128" i="18"/>
  <c r="AA130" i="18"/>
  <c r="AA132" i="18"/>
  <c r="M133" i="18"/>
  <c r="AC133" i="18" s="1"/>
  <c r="AA134" i="18"/>
  <c r="M135" i="18"/>
  <c r="AA136" i="18"/>
  <c r="E150" i="18"/>
  <c r="M129" i="16"/>
  <c r="AC129" i="16" s="1"/>
  <c r="L138" i="16"/>
  <c r="AB151" i="16"/>
  <c r="AA84" i="16"/>
  <c r="Z8" i="18"/>
  <c r="AC8" i="18" s="1"/>
  <c r="Z10" i="18"/>
  <c r="Z12" i="18"/>
  <c r="Z16" i="18"/>
  <c r="Z18" i="18"/>
  <c r="AC18" i="18" s="1"/>
  <c r="Z20" i="18"/>
  <c r="Z22" i="18"/>
  <c r="Z24" i="18"/>
  <c r="AC24" i="18" s="1"/>
  <c r="Z26" i="18"/>
  <c r="AC26" i="18" s="1"/>
  <c r="Z28" i="18"/>
  <c r="Z30" i="18"/>
  <c r="Z32" i="18"/>
  <c r="AC32" i="18" s="1"/>
  <c r="Z34" i="18"/>
  <c r="AC34" i="18" s="1"/>
  <c r="Z36" i="18"/>
  <c r="Z38" i="18"/>
  <c r="Z40" i="18"/>
  <c r="Z42" i="18"/>
  <c r="Z44" i="18"/>
  <c r="Z46" i="18"/>
  <c r="Z48" i="18"/>
  <c r="Z50" i="18"/>
  <c r="Z52" i="18"/>
  <c r="Z54" i="18"/>
  <c r="Z56" i="18"/>
  <c r="Z58" i="18"/>
  <c r="Z60" i="18"/>
  <c r="Z62" i="18"/>
  <c r="Z64" i="18"/>
  <c r="Z66" i="18"/>
  <c r="Z68" i="18"/>
  <c r="Z70" i="18"/>
  <c r="Z72" i="18"/>
  <c r="Z74" i="18"/>
  <c r="Z76" i="18"/>
  <c r="Z78" i="18"/>
  <c r="Z79" i="18"/>
  <c r="AC79" i="18" s="1"/>
  <c r="Z80" i="18"/>
  <c r="Z81" i="18"/>
  <c r="Z82" i="18"/>
  <c r="Z83" i="18"/>
  <c r="M140" i="18"/>
  <c r="AC140" i="18" s="1"/>
  <c r="AA141" i="18"/>
  <c r="M142" i="18"/>
  <c r="AA143" i="18"/>
  <c r="M144" i="18"/>
  <c r="AC144" i="18" s="1"/>
  <c r="AA145" i="18"/>
  <c r="M146" i="18"/>
  <c r="AA147" i="18"/>
  <c r="M148" i="18"/>
  <c r="AC148" i="18" s="1"/>
  <c r="Z151" i="18"/>
  <c r="Z153" i="18"/>
  <c r="Z155" i="18"/>
  <c r="Z157" i="18"/>
  <c r="Z159" i="18"/>
  <c r="Z161" i="18"/>
  <c r="Z166" i="18"/>
  <c r="AC166" i="18" s="1"/>
  <c r="Z167" i="18"/>
  <c r="AC167" i="18" s="1"/>
  <c r="Z169" i="18"/>
  <c r="Z171" i="18"/>
  <c r="Z173" i="18"/>
  <c r="AC173" i="18" s="1"/>
  <c r="AB45" i="16"/>
  <c r="Z45" i="16"/>
  <c r="AB54" i="16"/>
  <c r="M54" i="16"/>
  <c r="AB56" i="16"/>
  <c r="M56" i="16"/>
  <c r="AB61" i="16"/>
  <c r="Z61" i="16"/>
  <c r="AB70" i="16"/>
  <c r="M70" i="16"/>
  <c r="Y7" i="16"/>
  <c r="AB7" i="16" s="1"/>
  <c r="M10" i="16"/>
  <c r="M12" i="16"/>
  <c r="AB13" i="16"/>
  <c r="AB15" i="16"/>
  <c r="M18" i="16"/>
  <c r="M20" i="16"/>
  <c r="AB21" i="16"/>
  <c r="AB23" i="16"/>
  <c r="M26" i="16"/>
  <c r="M28" i="16"/>
  <c r="AB29" i="16"/>
  <c r="AB31" i="16"/>
  <c r="M34" i="16"/>
  <c r="M36" i="16"/>
  <c r="AB37" i="16"/>
  <c r="AB39" i="16"/>
  <c r="AB40" i="16"/>
  <c r="AB46" i="16"/>
  <c r="M46" i="16"/>
  <c r="AC46" i="16" s="1"/>
  <c r="AB48" i="16"/>
  <c r="M48" i="16"/>
  <c r="AB53" i="16"/>
  <c r="Z53" i="16"/>
  <c r="AB62" i="16"/>
  <c r="M62" i="16"/>
  <c r="AB64" i="16"/>
  <c r="M64" i="16"/>
  <c r="AC64" i="16" s="1"/>
  <c r="AB69" i="16"/>
  <c r="Z69" i="16"/>
  <c r="AB9" i="16"/>
  <c r="AB17" i="16"/>
  <c r="AB25" i="16"/>
  <c r="AB33" i="16"/>
  <c r="AB41" i="16"/>
  <c r="AB43" i="16"/>
  <c r="AB49" i="16"/>
  <c r="AB51" i="16"/>
  <c r="AB57" i="16"/>
  <c r="AB59" i="16"/>
  <c r="AB65" i="16"/>
  <c r="AB67" i="16"/>
  <c r="M72" i="16"/>
  <c r="AB73" i="16"/>
  <c r="AB75" i="16"/>
  <c r="M78" i="16"/>
  <c r="M80" i="16"/>
  <c r="Z84" i="16"/>
  <c r="AC84" i="16" s="1"/>
  <c r="AB100" i="16"/>
  <c r="AB101" i="16"/>
  <c r="AB106" i="16"/>
  <c r="AB107" i="16"/>
  <c r="AB109" i="16"/>
  <c r="Y112" i="16"/>
  <c r="AB112" i="16" s="1"/>
  <c r="AB114" i="16"/>
  <c r="AB115" i="16"/>
  <c r="M117" i="16"/>
  <c r="AC117" i="16" s="1"/>
  <c r="L119" i="16"/>
  <c r="L6" i="16" s="1"/>
  <c r="M120" i="16"/>
  <c r="AB141" i="16"/>
  <c r="AB145" i="16"/>
  <c r="AB152" i="16"/>
  <c r="M155" i="16"/>
  <c r="M157" i="16"/>
  <c r="AB158" i="16"/>
  <c r="AB160" i="16"/>
  <c r="M167" i="16"/>
  <c r="AB168" i="16"/>
  <c r="AB169" i="16"/>
  <c r="M171" i="16"/>
  <c r="AB172" i="16"/>
  <c r="AB173" i="16"/>
  <c r="M175" i="16"/>
  <c r="AB176" i="16"/>
  <c r="AB177" i="16"/>
  <c r="M179" i="16"/>
  <c r="AB180" i="16"/>
  <c r="AB181" i="16"/>
  <c r="AB183" i="16"/>
  <c r="M151" i="16"/>
  <c r="AA9" i="18"/>
  <c r="M11" i="18"/>
  <c r="AA11" i="18"/>
  <c r="M13" i="18"/>
  <c r="AA13" i="18"/>
  <c r="M14" i="18"/>
  <c r="Z14" i="18"/>
  <c r="M15" i="18"/>
  <c r="AA15" i="18"/>
  <c r="M16" i="18"/>
  <c r="AC16" i="18" s="1"/>
  <c r="AA17" i="18"/>
  <c r="AA19" i="18"/>
  <c r="AA21" i="18"/>
  <c r="AA23" i="18"/>
  <c r="AA25" i="18"/>
  <c r="AA27" i="18"/>
  <c r="AA29" i="18"/>
  <c r="AA31" i="18"/>
  <c r="AA33" i="18"/>
  <c r="AA35" i="18"/>
  <c r="AA37" i="18"/>
  <c r="AA39" i="18"/>
  <c r="AA41" i="18"/>
  <c r="AA43" i="18"/>
  <c r="AA45" i="18"/>
  <c r="AA47" i="18"/>
  <c r="AA49" i="18"/>
  <c r="AA51" i="18"/>
  <c r="AA53" i="18"/>
  <c r="AA55" i="18"/>
  <c r="AA57" i="18"/>
  <c r="AA59" i="18"/>
  <c r="AA61" i="18"/>
  <c r="AA63" i="18"/>
  <c r="AA65" i="18"/>
  <c r="AA67" i="18"/>
  <c r="AA69" i="18"/>
  <c r="AA71" i="18"/>
  <c r="AA73" i="18"/>
  <c r="AA75" i="18"/>
  <c r="AA77" i="18"/>
  <c r="AA84" i="18"/>
  <c r="AA114" i="18"/>
  <c r="AA119" i="18"/>
  <c r="AA121" i="18"/>
  <c r="M122" i="18"/>
  <c r="M123" i="18"/>
  <c r="AA123" i="18"/>
  <c r="AB139" i="18"/>
  <c r="AB141" i="18"/>
  <c r="AB143" i="18"/>
  <c r="AB145" i="18"/>
  <c r="AB147" i="18"/>
  <c r="AB150" i="18"/>
  <c r="AB151" i="18"/>
  <c r="AB152" i="18"/>
  <c r="AB153" i="18"/>
  <c r="AB154" i="18"/>
  <c r="AB155" i="18"/>
  <c r="AB156" i="18"/>
  <c r="AB157" i="18"/>
  <c r="AB158" i="18"/>
  <c r="AB159" i="18"/>
  <c r="AB160" i="18"/>
  <c r="AB161" i="18"/>
  <c r="AB162" i="18"/>
  <c r="AB164" i="18"/>
  <c r="AB165" i="18"/>
  <c r="AB167" i="18"/>
  <c r="AB168" i="18"/>
  <c r="AB169" i="18"/>
  <c r="AB170" i="18"/>
  <c r="AB171" i="18"/>
  <c r="AB172" i="18"/>
  <c r="AB173" i="18"/>
  <c r="AB174" i="18"/>
  <c r="AB77" i="16"/>
  <c r="AB82" i="16"/>
  <c r="AB104" i="16"/>
  <c r="AB116" i="16"/>
  <c r="AB119" i="16"/>
  <c r="AB121" i="16"/>
  <c r="AB122" i="16"/>
  <c r="AB123" i="16"/>
  <c r="AB124" i="16"/>
  <c r="AB125" i="16"/>
  <c r="AB128" i="16"/>
  <c r="AB129" i="16"/>
  <c r="AB130" i="16"/>
  <c r="AB131" i="16"/>
  <c r="AB132" i="16"/>
  <c r="AB133" i="16"/>
  <c r="AB134" i="16"/>
  <c r="AB135" i="16"/>
  <c r="AB136" i="16"/>
  <c r="AB138" i="16"/>
  <c r="AB139" i="16"/>
  <c r="AB143" i="16"/>
  <c r="AB147" i="16"/>
  <c r="AB150" i="16"/>
  <c r="AB154" i="16"/>
  <c r="AB162" i="16"/>
  <c r="AB165" i="16"/>
  <c r="AB170" i="16"/>
  <c r="AB174" i="16"/>
  <c r="AB178" i="16"/>
  <c r="AB182" i="16"/>
  <c r="AB185" i="16"/>
  <c r="AB186" i="16"/>
  <c r="AB187" i="16"/>
  <c r="AB188" i="16"/>
  <c r="AB189" i="16"/>
  <c r="AB190" i="16"/>
  <c r="AB191" i="16"/>
  <c r="M83" i="16"/>
  <c r="M81" i="16"/>
  <c r="E7" i="16"/>
  <c r="E86" i="16"/>
  <c r="M148" i="16"/>
  <c r="AC148" i="16" s="1"/>
  <c r="M146" i="16"/>
  <c r="M144" i="16"/>
  <c r="M142" i="16"/>
  <c r="E138" i="16"/>
  <c r="AA138" i="16" s="1"/>
  <c r="E150" i="16"/>
  <c r="E165" i="16"/>
  <c r="Z79" i="16"/>
  <c r="Z75" i="16"/>
  <c r="Z71" i="16"/>
  <c r="Z67" i="16"/>
  <c r="Z63" i="16"/>
  <c r="Z59" i="16"/>
  <c r="Z55" i="16"/>
  <c r="Z51" i="16"/>
  <c r="Z47" i="16"/>
  <c r="Z43" i="16"/>
  <c r="Z39" i="16"/>
  <c r="Z35" i="16"/>
  <c r="Z31" i="16"/>
  <c r="Z27" i="16"/>
  <c r="Z23" i="16"/>
  <c r="Z19" i="16"/>
  <c r="Z15" i="16"/>
  <c r="Z11" i="16"/>
  <c r="Z160" i="16"/>
  <c r="Z156" i="16"/>
  <c r="Z152" i="16"/>
  <c r="Z183" i="16"/>
  <c r="AC183" i="16" s="1"/>
  <c r="Z181" i="16"/>
  <c r="Z179" i="16"/>
  <c r="Z177" i="16"/>
  <c r="Z175" i="16"/>
  <c r="AC175" i="16" s="1"/>
  <c r="Z173" i="16"/>
  <c r="Z171" i="16"/>
  <c r="Z169" i="16"/>
  <c r="Z167" i="16"/>
  <c r="AC167" i="16" s="1"/>
  <c r="AB7" i="18"/>
  <c r="AB8" i="18"/>
  <c r="AB9" i="18"/>
  <c r="AB10" i="18"/>
  <c r="AB11" i="18"/>
  <c r="AB12" i="18"/>
  <c r="AB13" i="18"/>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40" i="18"/>
  <c r="AB41" i="18"/>
  <c r="AB42" i="18"/>
  <c r="AB44" i="18"/>
  <c r="AB46" i="18"/>
  <c r="AB48" i="18"/>
  <c r="AB50" i="18"/>
  <c r="AB52" i="18"/>
  <c r="AB54" i="18"/>
  <c r="AB56" i="18"/>
  <c r="AB58" i="18"/>
  <c r="AB60" i="18"/>
  <c r="AB62" i="18"/>
  <c r="AB64" i="18"/>
  <c r="AB66" i="18"/>
  <c r="AB68" i="18"/>
  <c r="AB70" i="18"/>
  <c r="AB72" i="18"/>
  <c r="AB74" i="18"/>
  <c r="AB76" i="18"/>
  <c r="AB77" i="18"/>
  <c r="AB78" i="18"/>
  <c r="AB80" i="18"/>
  <c r="AB82" i="18"/>
  <c r="AB83" i="18"/>
  <c r="AB84" i="18"/>
  <c r="E86" i="18"/>
  <c r="AB101" i="18"/>
  <c r="AB104" i="18"/>
  <c r="AB107" i="18"/>
  <c r="AB109" i="18"/>
  <c r="AB112" i="18"/>
  <c r="AB113" i="18"/>
  <c r="AB114" i="18"/>
  <c r="AB116" i="18"/>
  <c r="AB119" i="18"/>
  <c r="AB120" i="18"/>
  <c r="AB121" i="18"/>
  <c r="AB122" i="18"/>
  <c r="AB123" i="18"/>
  <c r="AB125" i="18"/>
  <c r="AB127" i="18"/>
  <c r="AB128" i="18"/>
  <c r="AB130" i="18"/>
  <c r="AB132" i="18"/>
  <c r="AB134" i="18"/>
  <c r="AB136" i="18"/>
  <c r="Z143" i="18"/>
  <c r="AA150" i="18"/>
  <c r="AA152" i="18"/>
  <c r="AA154" i="18"/>
  <c r="M155" i="18"/>
  <c r="AA156" i="18"/>
  <c r="AA158" i="18"/>
  <c r="AA160" i="18"/>
  <c r="AA162" i="18"/>
  <c r="AA164" i="18"/>
  <c r="AA165" i="18"/>
  <c r="AA168" i="18"/>
  <c r="AA170" i="18"/>
  <c r="AA172" i="18"/>
  <c r="AA174" i="18"/>
  <c r="AC10" i="18"/>
  <c r="AC12" i="18"/>
  <c r="AC14" i="18"/>
  <c r="AC20" i="18"/>
  <c r="AC22" i="18"/>
  <c r="AC28" i="18"/>
  <c r="AC30" i="18"/>
  <c r="AC36" i="18"/>
  <c r="AC38" i="18"/>
  <c r="AA78" i="18"/>
  <c r="M78" i="18"/>
  <c r="AC78" i="18" s="1"/>
  <c r="Z100" i="18"/>
  <c r="Z106" i="18"/>
  <c r="AC113" i="18"/>
  <c r="AC120" i="18"/>
  <c r="AA8" i="18"/>
  <c r="Z9" i="18"/>
  <c r="AC9" i="18" s="1"/>
  <c r="AA10" i="18"/>
  <c r="Z11" i="18"/>
  <c r="AA12" i="18"/>
  <c r="Z13" i="18"/>
  <c r="AA14" i="18"/>
  <c r="Z15" i="18"/>
  <c r="AC15" i="18" s="1"/>
  <c r="AA16" i="18"/>
  <c r="Z17" i="18"/>
  <c r="AC17" i="18" s="1"/>
  <c r="AA18" i="18"/>
  <c r="Z19" i="18"/>
  <c r="AC19" i="18" s="1"/>
  <c r="AA20" i="18"/>
  <c r="Z21" i="18"/>
  <c r="AC21" i="18" s="1"/>
  <c r="AA22" i="18"/>
  <c r="Z23" i="18"/>
  <c r="AC23" i="18" s="1"/>
  <c r="AA24" i="18"/>
  <c r="Z25" i="18"/>
  <c r="AC25" i="18" s="1"/>
  <c r="AA26" i="18"/>
  <c r="Z27" i="18"/>
  <c r="AC27" i="18" s="1"/>
  <c r="AA28" i="18"/>
  <c r="Z29" i="18"/>
  <c r="AC29" i="18" s="1"/>
  <c r="AA30" i="18"/>
  <c r="Z31" i="18"/>
  <c r="AC31" i="18" s="1"/>
  <c r="AA32" i="18"/>
  <c r="Z33" i="18"/>
  <c r="AC33" i="18" s="1"/>
  <c r="AA34" i="18"/>
  <c r="Z35" i="18"/>
  <c r="AC35" i="18" s="1"/>
  <c r="AA36" i="18"/>
  <c r="Z37" i="18"/>
  <c r="AC37" i="18" s="1"/>
  <c r="AA38" i="18"/>
  <c r="Z39" i="18"/>
  <c r="AC39" i="18" s="1"/>
  <c r="M40" i="18"/>
  <c r="Z41" i="18"/>
  <c r="AC41" i="18" s="1"/>
  <c r="M42" i="18"/>
  <c r="Z43" i="18"/>
  <c r="AC43" i="18" s="1"/>
  <c r="M44" i="18"/>
  <c r="AC44" i="18" s="1"/>
  <c r="Z45" i="18"/>
  <c r="AC45" i="18" s="1"/>
  <c r="M46" i="18"/>
  <c r="AC46" i="18" s="1"/>
  <c r="Z47" i="18"/>
  <c r="AC47" i="18" s="1"/>
  <c r="M48" i="18"/>
  <c r="Z49" i="18"/>
  <c r="AC49" i="18" s="1"/>
  <c r="M50" i="18"/>
  <c r="Z51" i="18"/>
  <c r="AC51" i="18" s="1"/>
  <c r="M52" i="18"/>
  <c r="AC52" i="18" s="1"/>
  <c r="Z53" i="18"/>
  <c r="M54" i="18"/>
  <c r="AC54" i="18" s="1"/>
  <c r="Z55" i="18"/>
  <c r="M56" i="18"/>
  <c r="Z57" i="18"/>
  <c r="AC57" i="18" s="1"/>
  <c r="M58" i="18"/>
  <c r="Z59" i="18"/>
  <c r="AC59" i="18" s="1"/>
  <c r="M60" i="18"/>
  <c r="AC60" i="18" s="1"/>
  <c r="Z61" i="18"/>
  <c r="M62" i="18"/>
  <c r="AC62" i="18" s="1"/>
  <c r="Z63" i="18"/>
  <c r="M64" i="18"/>
  <c r="Z65" i="18"/>
  <c r="AC65" i="18" s="1"/>
  <c r="M66" i="18"/>
  <c r="Z67" i="18"/>
  <c r="AC67" i="18" s="1"/>
  <c r="M68" i="18"/>
  <c r="AC68" i="18" s="1"/>
  <c r="Z69" i="18"/>
  <c r="AC69" i="18" s="1"/>
  <c r="M70" i="18"/>
  <c r="AC70" i="18" s="1"/>
  <c r="Z71" i="18"/>
  <c r="AC71" i="18" s="1"/>
  <c r="M72" i="18"/>
  <c r="Z73" i="18"/>
  <c r="M74" i="18"/>
  <c r="Z75" i="18"/>
  <c r="AC75" i="18" s="1"/>
  <c r="M76" i="18"/>
  <c r="AC76" i="18" s="1"/>
  <c r="Z77" i="18"/>
  <c r="AC77" i="18" s="1"/>
  <c r="AC83" i="18"/>
  <c r="AC108" i="18"/>
  <c r="AC110" i="18"/>
  <c r="AC115" i="18"/>
  <c r="AC117" i="18"/>
  <c r="AC122" i="18"/>
  <c r="AC124" i="18"/>
  <c r="Z138" i="18"/>
  <c r="AC146" i="18"/>
  <c r="AC153" i="18"/>
  <c r="AC159" i="18"/>
  <c r="AA79" i="18"/>
  <c r="AA81" i="18"/>
  <c r="AA83" i="18"/>
  <c r="Z84" i="18"/>
  <c r="AC84" i="18" s="1"/>
  <c r="AA89" i="18"/>
  <c r="AA97" i="18"/>
  <c r="AA108" i="18"/>
  <c r="AA110" i="18"/>
  <c r="AA113" i="18"/>
  <c r="Z114" i="18"/>
  <c r="AC114" i="18" s="1"/>
  <c r="AA115" i="18"/>
  <c r="AA117" i="18"/>
  <c r="AA120" i="18"/>
  <c r="Z121" i="18"/>
  <c r="AC121" i="18" s="1"/>
  <c r="AA122" i="18"/>
  <c r="Z123" i="18"/>
  <c r="AA124" i="18"/>
  <c r="AA129" i="18"/>
  <c r="AA131" i="18"/>
  <c r="AA133" i="18"/>
  <c r="AA135" i="18"/>
  <c r="Y138" i="18"/>
  <c r="AA140" i="18"/>
  <c r="AA142" i="18"/>
  <c r="AA144" i="18"/>
  <c r="AA146" i="18"/>
  <c r="AA148" i="18"/>
  <c r="AA151" i="18"/>
  <c r="Z152" i="18"/>
  <c r="AA153" i="18"/>
  <c r="Z154" i="18"/>
  <c r="AC154" i="18" s="1"/>
  <c r="AA155" i="18"/>
  <c r="Z156" i="18"/>
  <c r="AA157" i="18"/>
  <c r="Z158" i="18"/>
  <c r="AA159" i="18"/>
  <c r="Z160" i="18"/>
  <c r="AA161" i="18"/>
  <c r="Z162" i="18"/>
  <c r="AA166" i="18"/>
  <c r="AA167" i="18"/>
  <c r="Z168" i="18"/>
  <c r="AC168" i="18" s="1"/>
  <c r="AA169" i="18"/>
  <c r="Z170" i="18"/>
  <c r="AC170" i="18" s="1"/>
  <c r="AA171" i="18"/>
  <c r="Z172" i="18"/>
  <c r="AC172" i="18" s="1"/>
  <c r="AA173" i="18"/>
  <c r="Z174" i="18"/>
  <c r="AC174" i="18" s="1"/>
  <c r="M80" i="18"/>
  <c r="M82" i="18"/>
  <c r="AC82" i="18" s="1"/>
  <c r="M101" i="18"/>
  <c r="M100" i="18" s="1"/>
  <c r="M104" i="18"/>
  <c r="M103" i="18" s="1"/>
  <c r="M107" i="18"/>
  <c r="M109" i="18"/>
  <c r="AC109" i="18" s="1"/>
  <c r="M116" i="18"/>
  <c r="M125" i="18"/>
  <c r="AC125" i="18" s="1"/>
  <c r="M128" i="18"/>
  <c r="M130" i="18"/>
  <c r="AC130" i="18" s="1"/>
  <c r="M132" i="18"/>
  <c r="AC132" i="18" s="1"/>
  <c r="M134" i="18"/>
  <c r="AC134" i="18" s="1"/>
  <c r="M136" i="18"/>
  <c r="AC136" i="18" s="1"/>
  <c r="M139" i="18"/>
  <c r="M141" i="18"/>
  <c r="AC141" i="18" s="1"/>
  <c r="M143" i="18"/>
  <c r="AC143" i="18" s="1"/>
  <c r="M145" i="18"/>
  <c r="AC145" i="18" s="1"/>
  <c r="M147" i="18"/>
  <c r="AC147" i="18" s="1"/>
  <c r="R165" i="16"/>
  <c r="R150" i="16"/>
  <c r="AA150" i="16" s="1"/>
  <c r="AA162" i="16"/>
  <c r="AA160" i="16"/>
  <c r="AA158" i="16"/>
  <c r="AA156" i="16"/>
  <c r="AA154" i="16"/>
  <c r="AA79" i="16"/>
  <c r="AA77" i="16"/>
  <c r="AA75" i="16"/>
  <c r="AA73" i="16"/>
  <c r="AA71" i="16"/>
  <c r="AA69" i="16"/>
  <c r="AA67" i="16"/>
  <c r="AA65" i="16"/>
  <c r="AA63" i="16"/>
  <c r="AA61" i="16"/>
  <c r="AA59" i="16"/>
  <c r="AA57" i="16"/>
  <c r="AA55" i="16"/>
  <c r="AA53" i="16"/>
  <c r="AA51" i="16"/>
  <c r="AA49" i="16"/>
  <c r="AA47" i="16"/>
  <c r="AA45" i="16"/>
  <c r="AA43" i="16"/>
  <c r="AA41" i="16"/>
  <c r="AA39" i="16"/>
  <c r="AA37" i="16"/>
  <c r="AA35" i="16"/>
  <c r="AA33" i="16"/>
  <c r="AA31" i="16"/>
  <c r="AA29" i="16"/>
  <c r="AA27" i="16"/>
  <c r="AA25" i="16"/>
  <c r="AA23" i="16"/>
  <c r="AA21" i="16"/>
  <c r="AA19" i="16"/>
  <c r="AA17" i="16"/>
  <c r="AA15" i="16"/>
  <c r="AA13" i="16"/>
  <c r="AA11" i="16"/>
  <c r="AA152" i="16"/>
  <c r="M140" i="16"/>
  <c r="AA100" i="16"/>
  <c r="AA9" i="16"/>
  <c r="AA83" i="16"/>
  <c r="AA127" i="16"/>
  <c r="AA119" i="16"/>
  <c r="AA112" i="16"/>
  <c r="AA114" i="16"/>
  <c r="AA106" i="16"/>
  <c r="AA103" i="16"/>
  <c r="AA86" i="16"/>
  <c r="AC8" i="16"/>
  <c r="AC10" i="16"/>
  <c r="AC12" i="16"/>
  <c r="AC14" i="16"/>
  <c r="AC16" i="16"/>
  <c r="AC18" i="16"/>
  <c r="AC20" i="16"/>
  <c r="AC22" i="16"/>
  <c r="AC24" i="16"/>
  <c r="AC26" i="16"/>
  <c r="AC28" i="16"/>
  <c r="AC30" i="16"/>
  <c r="AC32" i="16"/>
  <c r="AC34" i="16"/>
  <c r="AC36" i="16"/>
  <c r="AC40" i="16"/>
  <c r="AC42" i="16"/>
  <c r="AC44" i="16"/>
  <c r="AC48" i="16"/>
  <c r="AC50" i="16"/>
  <c r="AC52" i="16"/>
  <c r="AC54" i="16"/>
  <c r="AC56" i="16"/>
  <c r="AC58" i="16"/>
  <c r="AC60" i="16"/>
  <c r="AC62" i="16"/>
  <c r="AC66" i="16"/>
  <c r="AC68" i="16"/>
  <c r="AC70" i="16"/>
  <c r="AC72" i="16"/>
  <c r="AC74" i="16"/>
  <c r="AC76" i="16"/>
  <c r="AC78" i="16"/>
  <c r="AC80" i="16"/>
  <c r="Y6" i="16"/>
  <c r="R7" i="16"/>
  <c r="AA8" i="16"/>
  <c r="AA10" i="16"/>
  <c r="AA12" i="16"/>
  <c r="AA14" i="16"/>
  <c r="AA16" i="16"/>
  <c r="AA18" i="16"/>
  <c r="AA20" i="16"/>
  <c r="AA22" i="16"/>
  <c r="AA24" i="16"/>
  <c r="AA26" i="16"/>
  <c r="AA28" i="16"/>
  <c r="AA30" i="16"/>
  <c r="AA32" i="16"/>
  <c r="AA34" i="16"/>
  <c r="AA36" i="16"/>
  <c r="AA38" i="16"/>
  <c r="AA40" i="16"/>
  <c r="AA42" i="16"/>
  <c r="AA44" i="16"/>
  <c r="AA46" i="16"/>
  <c r="AA48" i="16"/>
  <c r="AA50" i="16"/>
  <c r="AA52" i="16"/>
  <c r="AA54" i="16"/>
  <c r="AA56" i="16"/>
  <c r="AA58" i="16"/>
  <c r="AA60" i="16"/>
  <c r="AA62" i="16"/>
  <c r="AA64" i="16"/>
  <c r="AA66" i="16"/>
  <c r="AA68" i="16"/>
  <c r="AA70" i="16"/>
  <c r="AA72" i="16"/>
  <c r="AA74" i="16"/>
  <c r="AA76" i="16"/>
  <c r="AA78" i="16"/>
  <c r="AA80" i="16"/>
  <c r="Z86" i="16"/>
  <c r="AC86" i="16" s="1"/>
  <c r="Z103" i="16"/>
  <c r="Z106" i="16"/>
  <c r="AC120" i="16"/>
  <c r="AC151" i="16"/>
  <c r="Z150" i="16"/>
  <c r="AC166" i="16"/>
  <c r="R164" i="16"/>
  <c r="AC186" i="16"/>
  <c r="M9" i="16"/>
  <c r="AC9" i="16" s="1"/>
  <c r="M11" i="16"/>
  <c r="M13" i="16"/>
  <c r="AC13" i="16" s="1"/>
  <c r="M15" i="16"/>
  <c r="AC15" i="16" s="1"/>
  <c r="M17" i="16"/>
  <c r="AC17" i="16" s="1"/>
  <c r="M19" i="16"/>
  <c r="AC19" i="16" s="1"/>
  <c r="M21" i="16"/>
  <c r="AC21" i="16" s="1"/>
  <c r="M23" i="16"/>
  <c r="AC23" i="16" s="1"/>
  <c r="M25" i="16"/>
  <c r="AC25" i="16" s="1"/>
  <c r="M27" i="16"/>
  <c r="M29" i="16"/>
  <c r="AC29" i="16" s="1"/>
  <c r="M31" i="16"/>
  <c r="AC31" i="16" s="1"/>
  <c r="M33" i="16"/>
  <c r="AC33" i="16" s="1"/>
  <c r="M35" i="16"/>
  <c r="AC35" i="16" s="1"/>
  <c r="M37" i="16"/>
  <c r="AC37" i="16" s="1"/>
  <c r="M39" i="16"/>
  <c r="AC39" i="16" s="1"/>
  <c r="M41" i="16"/>
  <c r="AC41" i="16" s="1"/>
  <c r="M43" i="16"/>
  <c r="M45" i="16"/>
  <c r="AC45" i="16" s="1"/>
  <c r="M47" i="16"/>
  <c r="AC47" i="16" s="1"/>
  <c r="M49" i="16"/>
  <c r="AC49" i="16" s="1"/>
  <c r="M51" i="16"/>
  <c r="AC51" i="16" s="1"/>
  <c r="M53" i="16"/>
  <c r="M55" i="16"/>
  <c r="AC55" i="16" s="1"/>
  <c r="M57" i="16"/>
  <c r="AC57" i="16" s="1"/>
  <c r="M59" i="16"/>
  <c r="M61" i="16"/>
  <c r="AC61" i="16" s="1"/>
  <c r="M63" i="16"/>
  <c r="AC63" i="16" s="1"/>
  <c r="M65" i="16"/>
  <c r="AC65" i="16" s="1"/>
  <c r="M67" i="16"/>
  <c r="AC67" i="16" s="1"/>
  <c r="M69" i="16"/>
  <c r="AC69" i="16" s="1"/>
  <c r="M71" i="16"/>
  <c r="AC71" i="16" s="1"/>
  <c r="M73" i="16"/>
  <c r="AC73" i="16" s="1"/>
  <c r="M75" i="16"/>
  <c r="M77" i="16"/>
  <c r="AC77" i="16" s="1"/>
  <c r="M79" i="16"/>
  <c r="AC79" i="16" s="1"/>
  <c r="AA81" i="16"/>
  <c r="AC82" i="16"/>
  <c r="AC108" i="16"/>
  <c r="AC110" i="16"/>
  <c r="AC115" i="16"/>
  <c r="AC122" i="16"/>
  <c r="AC124" i="16"/>
  <c r="AC131" i="16"/>
  <c r="AC133" i="16"/>
  <c r="AC135" i="16"/>
  <c r="AC140" i="16"/>
  <c r="AC144" i="16"/>
  <c r="AC146" i="16"/>
  <c r="AC153" i="16"/>
  <c r="AC155" i="16"/>
  <c r="AC157" i="16"/>
  <c r="AC159" i="16"/>
  <c r="AC161" i="16"/>
  <c r="AC169" i="16"/>
  <c r="AC171" i="16"/>
  <c r="AC173" i="16"/>
  <c r="AC177" i="16"/>
  <c r="AC179" i="16"/>
  <c r="AC181" i="16"/>
  <c r="AC188" i="16"/>
  <c r="AC190" i="16"/>
  <c r="Z81" i="16"/>
  <c r="AC81" i="16" s="1"/>
  <c r="AA82" i="16"/>
  <c r="Z83" i="16"/>
  <c r="AC83" i="16" s="1"/>
  <c r="Z101" i="16"/>
  <c r="AA108" i="16"/>
  <c r="AA110" i="16"/>
  <c r="AA113" i="16"/>
  <c r="Z114" i="16"/>
  <c r="AC114" i="16" s="1"/>
  <c r="AA115" i="16"/>
  <c r="AA117" i="16"/>
  <c r="AA120" i="16"/>
  <c r="Z121" i="16"/>
  <c r="AC121" i="16" s="1"/>
  <c r="AA122" i="16"/>
  <c r="Z123" i="16"/>
  <c r="AC123" i="16" s="1"/>
  <c r="AA124" i="16"/>
  <c r="Z125" i="16"/>
  <c r="AC125" i="16" s="1"/>
  <c r="AA129" i="16"/>
  <c r="Z130" i="16"/>
  <c r="AC130" i="16" s="1"/>
  <c r="AA131" i="16"/>
  <c r="Z132" i="16"/>
  <c r="AC132" i="16" s="1"/>
  <c r="AA133" i="16"/>
  <c r="Z134" i="16"/>
  <c r="AC134" i="16" s="1"/>
  <c r="AA135" i="16"/>
  <c r="Z136" i="16"/>
  <c r="AC136" i="16" s="1"/>
  <c r="AA140" i="16"/>
  <c r="AA142" i="16"/>
  <c r="AA144" i="16"/>
  <c r="AA146" i="16"/>
  <c r="AA148" i="16"/>
  <c r="AA151" i="16"/>
  <c r="AA153" i="16"/>
  <c r="AA155" i="16"/>
  <c r="AA157" i="16"/>
  <c r="AA159" i="16"/>
  <c r="AA161" i="16"/>
  <c r="AA166" i="16"/>
  <c r="AA167" i="16"/>
  <c r="AA169" i="16"/>
  <c r="AA171" i="16"/>
  <c r="AA173" i="16"/>
  <c r="AA175" i="16"/>
  <c r="AA177" i="16"/>
  <c r="AA179" i="16"/>
  <c r="AA181" i="16"/>
  <c r="AA183" i="16"/>
  <c r="AA186" i="16"/>
  <c r="Z187" i="16"/>
  <c r="AC187" i="16" s="1"/>
  <c r="AA188" i="16"/>
  <c r="AA190" i="16"/>
  <c r="Z191" i="16"/>
  <c r="AC191" i="16" s="1"/>
  <c r="M104" i="16"/>
  <c r="M103" i="16" s="1"/>
  <c r="M107" i="16"/>
  <c r="M109" i="16"/>
  <c r="AC109" i="16" s="1"/>
  <c r="M116" i="16"/>
  <c r="M128" i="16"/>
  <c r="M127" i="16" s="1"/>
  <c r="M139" i="16"/>
  <c r="M141" i="16"/>
  <c r="AC141" i="16" s="1"/>
  <c r="M143" i="16"/>
  <c r="AC143" i="16" s="1"/>
  <c r="M145" i="16"/>
  <c r="AC145" i="16" s="1"/>
  <c r="M147" i="16"/>
  <c r="AC147" i="16" s="1"/>
  <c r="M152" i="16"/>
  <c r="M154" i="16"/>
  <c r="AC154" i="16" s="1"/>
  <c r="M156" i="16"/>
  <c r="AC156" i="16" s="1"/>
  <c r="M158" i="16"/>
  <c r="AC158" i="16" s="1"/>
  <c r="M160" i="16"/>
  <c r="AC160" i="16" s="1"/>
  <c r="M162" i="16"/>
  <c r="AC162" i="16" s="1"/>
  <c r="M168" i="16"/>
  <c r="M170" i="16"/>
  <c r="AC170" i="16" s="1"/>
  <c r="M172" i="16"/>
  <c r="AC172" i="16" s="1"/>
  <c r="M174" i="16"/>
  <c r="AC174" i="16" s="1"/>
  <c r="M176" i="16"/>
  <c r="AC176" i="16" s="1"/>
  <c r="M178" i="16"/>
  <c r="AC178" i="16" s="1"/>
  <c r="M180" i="16"/>
  <c r="AC180" i="16" s="1"/>
  <c r="M182" i="16"/>
  <c r="AC182" i="16" s="1"/>
  <c r="M189" i="16"/>
  <c r="M185" i="16" s="1"/>
  <c r="F46" i="6"/>
  <c r="T14" i="1"/>
  <c r="T8" i="1"/>
  <c r="AA165" i="16" l="1"/>
  <c r="AC160" i="18"/>
  <c r="AC156" i="18"/>
  <c r="AC61" i="18"/>
  <c r="AC53" i="18"/>
  <c r="AC72" i="18"/>
  <c r="AC64" i="18"/>
  <c r="AC56" i="18"/>
  <c r="AC48" i="18"/>
  <c r="Z127" i="18"/>
  <c r="AC161" i="18"/>
  <c r="AC169" i="18"/>
  <c r="AC131" i="18"/>
  <c r="AC63" i="18"/>
  <c r="AC55" i="18"/>
  <c r="AC11" i="18"/>
  <c r="AC171" i="18"/>
  <c r="AC152" i="18"/>
  <c r="AC157" i="18"/>
  <c r="AC81" i="18"/>
  <c r="AA100" i="18"/>
  <c r="AC135" i="18"/>
  <c r="M86" i="18"/>
  <c r="M112" i="18"/>
  <c r="AC162" i="18"/>
  <c r="AC158" i="18"/>
  <c r="R6" i="18"/>
  <c r="R176" i="18" s="1"/>
  <c r="M165" i="18"/>
  <c r="AC123" i="18"/>
  <c r="M150" i="18"/>
  <c r="Z86" i="18"/>
  <c r="AC86" i="18" s="1"/>
  <c r="L176" i="18"/>
  <c r="Z165" i="16"/>
  <c r="Z138" i="16"/>
  <c r="E6" i="16"/>
  <c r="AC80" i="18"/>
  <c r="L192" i="16"/>
  <c r="F192" i="16"/>
  <c r="M112" i="16"/>
  <c r="AC53" i="16"/>
  <c r="AC155" i="18"/>
  <c r="AC74" i="18"/>
  <c r="AC66" i="18"/>
  <c r="AC58" i="18"/>
  <c r="AC50" i="18"/>
  <c r="AC42" i="18"/>
  <c r="E6" i="18"/>
  <c r="AC75" i="16"/>
  <c r="AC59" i="16"/>
  <c r="AC43" i="16"/>
  <c r="AC27" i="16"/>
  <c r="AC11" i="16"/>
  <c r="AC73" i="18"/>
  <c r="AC13" i="18"/>
  <c r="M164" i="18"/>
  <c r="E164" i="16"/>
  <c r="M119" i="16"/>
  <c r="J192" i="16"/>
  <c r="M106" i="16"/>
  <c r="AA164" i="16"/>
  <c r="M106" i="18"/>
  <c r="AC106" i="18" s="1"/>
  <c r="M7" i="18"/>
  <c r="AA86" i="18"/>
  <c r="M138" i="18"/>
  <c r="AC138" i="18" s="1"/>
  <c r="AC139" i="18"/>
  <c r="M119" i="18"/>
  <c r="AC116" i="18"/>
  <c r="Z119" i="18"/>
  <c r="Z112" i="18"/>
  <c r="AC112" i="18" s="1"/>
  <c r="AC103" i="18"/>
  <c r="AC100" i="18"/>
  <c r="AC40" i="18"/>
  <c r="AB138" i="18"/>
  <c r="Y6" i="18"/>
  <c r="M127" i="18"/>
  <c r="AC127" i="18" s="1"/>
  <c r="Z165" i="18"/>
  <c r="Z150" i="18"/>
  <c r="AC128" i="18"/>
  <c r="AC107" i="18"/>
  <c r="AC104" i="18"/>
  <c r="AC101" i="18"/>
  <c r="Z7" i="18"/>
  <c r="M165" i="16"/>
  <c r="AC165" i="16" s="1"/>
  <c r="M150" i="16"/>
  <c r="AC150" i="16" s="1"/>
  <c r="AC152" i="16"/>
  <c r="AC116" i="16"/>
  <c r="Z185" i="16"/>
  <c r="AC185" i="16" s="1"/>
  <c r="Z127" i="16"/>
  <c r="AC127" i="16" s="1"/>
  <c r="Z119" i="16"/>
  <c r="AC119" i="16" s="1"/>
  <c r="Z112" i="16"/>
  <c r="AC106" i="16"/>
  <c r="AC103" i="16"/>
  <c r="M7" i="16"/>
  <c r="AC101" i="16"/>
  <c r="Z100" i="16"/>
  <c r="AC100" i="16" s="1"/>
  <c r="AA7" i="16"/>
  <c r="R6" i="16"/>
  <c r="Y192" i="16"/>
  <c r="AB192" i="16" s="1"/>
  <c r="AB6" i="16"/>
  <c r="M138" i="16"/>
  <c r="AC189" i="16"/>
  <c r="AC168" i="16"/>
  <c r="AC139" i="16"/>
  <c r="AC128" i="16"/>
  <c r="AC107" i="16"/>
  <c r="AC104" i="16"/>
  <c r="Z7" i="16"/>
  <c r="O10" i="1"/>
  <c r="O11" i="1"/>
  <c r="E35" i="1"/>
  <c r="D35" i="1"/>
  <c r="C35" i="1"/>
  <c r="B35" i="1"/>
  <c r="K35" i="1"/>
  <c r="M35" i="1"/>
  <c r="N35" i="1"/>
  <c r="K49" i="3"/>
  <c r="L49" i="3"/>
  <c r="M49" i="3"/>
  <c r="N49" i="3"/>
  <c r="K43" i="6"/>
  <c r="M43" i="6"/>
  <c r="N43" i="6"/>
  <c r="J6" i="10"/>
  <c r="J8" i="10"/>
  <c r="H6" i="10"/>
  <c r="E9" i="10"/>
  <c r="F9" i="10"/>
  <c r="O8" i="1"/>
  <c r="R8" i="1" s="1"/>
  <c r="O9" i="1"/>
  <c r="R11" i="1" l="1"/>
  <c r="U11" i="1" s="1"/>
  <c r="S11" i="1"/>
  <c r="R9" i="1"/>
  <c r="U9" i="1" s="1"/>
  <c r="S9" i="1"/>
  <c r="R10" i="1"/>
  <c r="U10" i="1" s="1"/>
  <c r="S10" i="1"/>
  <c r="E192" i="16"/>
  <c r="M180" i="8"/>
  <c r="AC150" i="18"/>
  <c r="AA176" i="18"/>
  <c r="AA6" i="18"/>
  <c r="U8" i="1"/>
  <c r="S8" i="1"/>
  <c r="AC112" i="16"/>
  <c r="AC138" i="16"/>
  <c r="M164" i="16"/>
  <c r="AC119" i="18"/>
  <c r="I9" i="10"/>
  <c r="H9" i="10"/>
  <c r="U14" i="1"/>
  <c r="S14" i="1"/>
  <c r="G9" i="10"/>
  <c r="J9" i="10" s="1"/>
  <c r="AC165" i="18"/>
  <c r="Z164" i="18"/>
  <c r="AC164" i="18" s="1"/>
  <c r="M6" i="18"/>
  <c r="M176" i="18" s="1"/>
  <c r="AC7" i="18"/>
  <c r="Z6" i="18"/>
  <c r="Y176" i="18"/>
  <c r="AB176" i="18" s="1"/>
  <c r="AB6" i="18"/>
  <c r="M6" i="16"/>
  <c r="M192" i="16" s="1"/>
  <c r="Z164" i="16"/>
  <c r="AC164" i="16" s="1"/>
  <c r="AC7" i="16"/>
  <c r="Z6" i="16"/>
  <c r="R192" i="16"/>
  <c r="AA192" i="16" s="1"/>
  <c r="AA6" i="16"/>
  <c r="O35" i="1"/>
  <c r="O38" i="1" s="1"/>
  <c r="F35" i="1"/>
  <c r="F38" i="1" s="1"/>
  <c r="P53" i="5"/>
  <c r="O46" i="6"/>
  <c r="F53" i="3" l="1"/>
  <c r="Z176" i="18"/>
  <c r="AC176" i="18" s="1"/>
  <c r="AC6" i="18"/>
  <c r="Z192" i="16"/>
  <c r="AC192" i="16" s="1"/>
  <c r="AC6" i="16"/>
  <c r="Y177" i="8" l="1"/>
  <c r="M177" i="8" l="1"/>
</calcChain>
</file>

<file path=xl/sharedStrings.xml><?xml version="1.0" encoding="utf-8"?>
<sst xmlns="http://schemas.openxmlformats.org/spreadsheetml/2006/main" count="3935" uniqueCount="1636">
  <si>
    <t>เหตุผลที่ศูนย์บริหารศัตรูพืช จังหวัดขอนแก่นมีต้นทุนทางตรงเพิ่มขึ้น</t>
  </si>
  <si>
    <t>เนื่องจาก</t>
  </si>
  <si>
    <t>เหตุผลที่ศูนย์ส่งเสริมและพัฒนาอาชีพการเกษตร จังหวัดเลย (พืชสวน)</t>
  </si>
  <si>
    <t>มีต้นทุนทางตรงเพิ่มขึ้น เนื่องจากหน่วยงานมีโครงการที่รับผิดชอบเพิ่มมากขึ้น และแต่ละโครงการมีกลุ่ม</t>
  </si>
  <si>
    <t>เหตุผลที่ศูนย์บริหารศัตรูพืช จังหวัดนครราชสีมามีต้นทุนทางตรงเพิ่มขึ้น</t>
  </si>
  <si>
    <t>เหตุผลที่ศูนย์ส่งเสริมและพัฒนาอาชีพการเกษตร จังหวัดมหาสารคาม</t>
  </si>
  <si>
    <t>(พืชสวน) มีต้นทุนทางตรงเพิ่มขึ้น เนื่องจาก</t>
  </si>
  <si>
    <t>2. กรมส่งเสริมการเกษตรได้รับงบประมาณภายใต้แผนปฎิบัติการไทยเข้มแข็ง 2555 ในปีงบประมาณ 2554 จำนวนเงิน</t>
  </si>
  <si>
    <t xml:space="preserve">   0.4741 ล้านบาท (กองแผนงานเป็นหน่วยเบิกจ่าย) เพื่อใช้ในการดำเนินงานโครงการส่งเสริมและพัฒนาอาชีพการเกษตร</t>
  </si>
  <si>
    <t xml:space="preserve">   ในเขตพื้นที่พิเศษชายแดนใต้</t>
  </si>
  <si>
    <t xml:space="preserve">   หน่วยเบิกจ่าย) เพื่อใช้เป็นค่าใช้จ่ายในการชดใช้เงินคืนกองทุนสงเคราะห์เกษตรกร </t>
  </si>
  <si>
    <t>1. กรมส่งเสริมการเกษตรได้รับงบประมาณรายจ่ายประจำปีงบประมาณ พ.ศ. 2554 ถึง 350 ล้านบาท (กองแผนงานเป็น</t>
  </si>
  <si>
    <t>ศูนย์ต้นทุนหลักที่ 1.5 (108)</t>
  </si>
  <si>
    <t>ศูนย์ต้นทุนหลักที่ 1.7 (110)</t>
  </si>
  <si>
    <t>ศูนย์ต้นทุนหลักที่ 1.8 (111)</t>
  </si>
  <si>
    <t>ศูนย์ต้นทุนหลักที่ 1.9 (112)</t>
  </si>
  <si>
    <t>ศูนย์ต้นทุนหลักที่ 1.10 (113)</t>
  </si>
  <si>
    <t>ศูนย์ต้นทุนหลักที่ 1.16 (119)</t>
  </si>
  <si>
    <t>ศูนย์ต้นทุนหลักที่ 1.17 (120)</t>
  </si>
  <si>
    <t>ศูนย์ต้นทุนหลักที่ 1.18 (121)</t>
  </si>
  <si>
    <t>ศูนย์ต้นทุนหลักที่ 1.19 (122)</t>
  </si>
  <si>
    <t>ศูนย์ต้นทุนหลักที่ 1.20 (125)</t>
  </si>
  <si>
    <t>ศูนย์ต้นทุนหลักที่ 1.21 (126)</t>
  </si>
  <si>
    <t>ศูนย์ต้นทุนหลักที่ 1.22 (127)</t>
  </si>
  <si>
    <t>ศูนย์ต้นทุนหลักที่ 1.24 (129)</t>
  </si>
  <si>
    <t>ศูนย์ต้นทุนหลักที่ 1.25 (130)</t>
  </si>
  <si>
    <t>ศูนย์ต้นทุนหลักที่ 1.26 (132)</t>
  </si>
  <si>
    <t>ศูนย์ต้นทุนหลักที่ 1.27 (133)</t>
  </si>
  <si>
    <t>ศูนย์ต้นทุนหลักที่ 1.28 (134)</t>
  </si>
  <si>
    <t>ศูนย์ต้นทุนหลักที่ 1.30 (137)</t>
  </si>
  <si>
    <t>ศูนย์ต้นทุนหลักที่ 1.33 (140)</t>
  </si>
  <si>
    <t>ศูนย์ต้นทุนหลักที่ 1.34 (141)</t>
  </si>
  <si>
    <t>ศูนย์ต้นทุนหลักที่ 1.35 (142)</t>
  </si>
  <si>
    <t>ศูนย์ต้นทุนหลักที่ 1.36 (143)</t>
  </si>
  <si>
    <t>ศูนย์ต้นทุนหลักที่ 1.37 (144)</t>
  </si>
  <si>
    <t>ศูนย์ต้นทุนหลักที่ 1.39 (147)</t>
  </si>
  <si>
    <t>ศูนย์ต้นทุนหลักที่ 1.42 (150)</t>
  </si>
  <si>
    <t>ศูนย์ต้นทุนหลักที่ 1.43 (151)</t>
  </si>
  <si>
    <t>ศูนย์ต้นทุนหลักที่ 1.45 (153)</t>
  </si>
  <si>
    <t>ศูนย์ต้นทุนหลักที่ 1.47 (156)</t>
  </si>
  <si>
    <t>ศูนย์ต้นทุนหลักที่ 1.52 (162)</t>
  </si>
  <si>
    <t>ศูนย์ต้นทุนหลักที่ 1.53 (163)</t>
  </si>
  <si>
    <t>ศูนย์ต้นทุนหลักที่ 1.54 (164)</t>
  </si>
  <si>
    <t>ศูนย์ต้นทุนหลักที่ 1.59 (169)</t>
  </si>
  <si>
    <t>ศูนย์ต้นทุนหลักที่ 1.62 (172)</t>
  </si>
  <si>
    <t>ศูนย์ต้นทุนหลักที่ 1.64 (176)</t>
  </si>
  <si>
    <t>ศูนย์ต้นทุนหลักที่ 1.70 (183)</t>
  </si>
  <si>
    <t>ศูนย์ต้นทุนหลักที่ 1.71 (184)</t>
  </si>
  <si>
    <t>ศูนย์ต้นทุนหลักที่ 2.3 (131)</t>
  </si>
  <si>
    <t>ศูนย์ต้นทุนหลักที่ 6.1 (56)</t>
  </si>
  <si>
    <t>ศูนย์ต้นทุนหลักที่ 9.5 (70)</t>
  </si>
  <si>
    <t>ศูนย์ต้นทุนสนับสนุนที่ 1.1 (0)</t>
  </si>
  <si>
    <t>ศูนย์ต้นทุนสนับสนุนที่ 1.7 (6)</t>
  </si>
  <si>
    <t>ศูนย์ต้นทุนสนับสนุนที่ 1.8 (7)</t>
  </si>
  <si>
    <t>ศูนย์ต้นทุนสนับสนุนที่ 2.1 (41)</t>
  </si>
  <si>
    <t>ศูนย์ต้นทุนสนับสนุนที่ 2.2 (45)</t>
  </si>
  <si>
    <t>ศูนย์ต้นทุนสนับสนุนที่ 2.4 (59)</t>
  </si>
  <si>
    <r>
      <t xml:space="preserve">                  </t>
    </r>
    <r>
      <rPr>
        <b/>
        <u/>
        <sz val="16"/>
        <rFont val="TH SarabunPSK"/>
        <family val="2"/>
      </rPr>
      <t>(คงที่/ผันแปร)  (ต่อ)</t>
    </r>
  </si>
  <si>
    <t>เหตุผลที่สำนักงานเกษตรจังหวัดสงขลามีต้นทุนทางตรงลดลง เนื่องจาก</t>
  </si>
  <si>
    <t>เหตุผลที่สำนักงานเกษตรจังหวัดสตูลมีต้นทุนทางตรงลดลง เนื่องจาก</t>
  </si>
  <si>
    <t>เหตุผลที่สถาบันสร้างเสริมนวัตกรรมภูมิปัญญาเศรษฐกิจพอเพียงมีต้นทุน</t>
  </si>
  <si>
    <t>เหตุผลที่กองวิศวกรรมเกษตรมีต้นทุนทางตรงเพิ่มขึ้น เนื่องจาก</t>
  </si>
  <si>
    <t>เหตุผลที่สำนักงานเกษตรจังหวัดชัยนาทมีต้นทุนทางตรงลดลง เนื่องจาก</t>
  </si>
  <si>
    <t>เหตุผลที่สำนักงานเกษตรจังหวัดบุรีรัมย์มีต้นทุนทางตรงลดลง เนื่องจาก</t>
  </si>
  <si>
    <t>เหตุผลที่สำนักงานเกษตรจังหวัดชัยภูมิมีต้นทุนทางตรงลดลง เนื่องจาก</t>
  </si>
  <si>
    <t>เหตุผลที่สำนักงานเกษตรจังหวัดพะเยามีต้นทุนทางตรงลดลง เนื่องจาก</t>
  </si>
  <si>
    <t>เหตุผลที่สำนักงานเกษตรจังหวัดสมุทรสาครมีต้นทุนทางตรงเพิ่มขึ้น</t>
  </si>
  <si>
    <t>เหตุผลที่สำนักงานเกษตรจังหวัดประจวบคีรีขันธ์มีต้นทุนทางตรงเพิ่มขึ้น</t>
  </si>
  <si>
    <t>เหตุผลที่สำนักงานเกษตรจังหวัดกระบี่มีต้นทุนทางตรงเพิ่มขึ้น เนื่องจาก</t>
  </si>
  <si>
    <t>เหตุผลที่ศูนย์ส่งเสริมและพัฒนาอาชีพการเกษตร จังหวัดฉะเชิงเทรา</t>
  </si>
  <si>
    <t>เหตุผลที่สำนักส่งเสริมและพัฒนาการเกษตรเขตที่ 4 จังหวัดขอนแก่นมี</t>
  </si>
  <si>
    <t>2) ในปีงบประมาณ พ.ศ. 2554 มีการจ่ายค่าใช้จ่ายในการช่วยเหลือเกษตรผู้ประสบภัยศัตรูพืชระบาดเพลี้ย</t>
  </si>
  <si>
    <t xml:space="preserve">                                                               (11 เดือน @ 5,000.00 บาท)  ค่าจ้างพัฒนาโปรแกรมระบบควบคุมการใช้จ่ายเงิน  ค่าขยะ (12 เดือน)  </t>
  </si>
  <si>
    <t>1) มีการระบาดของแมลงศัตรูพืชและเกิดภัยธรรมชาติทำให้ต้องมีการติดตาม สำรวจ เพื่อให้ความช่วยเหลือ</t>
  </si>
  <si>
    <r>
      <t>ตารางที่  10</t>
    </r>
    <r>
      <rPr>
        <b/>
        <sz val="16"/>
        <rFont val="TH SarabunPSK"/>
        <family val="2"/>
      </rPr>
      <t xml:space="preserve">  เปรียบเทียบผลการคำนวณต้นทุนผลผลิตหลักแยกตามแหล่งเงิน</t>
    </r>
  </si>
  <si>
    <r>
      <t>ตารางที่  11</t>
    </r>
    <r>
      <rPr>
        <b/>
        <sz val="16"/>
        <rFont val="TH SarabunPSK"/>
        <family val="2"/>
      </rPr>
      <t xml:space="preserve">  รายงานเปรียบเทียบต้นทุนทางตรงตามศูนย์ต้นทุนแยกตามประเภทค่าใช้จ่ายและลักษณะของต้นทุน  (คงที่/ผันแปร)</t>
    </r>
  </si>
  <si>
    <t>สนพ</t>
  </si>
  <si>
    <t>สลคช</t>
  </si>
  <si>
    <t>กวศ</t>
  </si>
  <si>
    <r>
      <t>ตารางที่  11</t>
    </r>
    <r>
      <rPr>
        <b/>
        <sz val="16"/>
        <rFont val="TH SarabunPSK"/>
        <family val="2"/>
      </rPr>
      <t xml:space="preserve">  รายงานเปรียบเทียบต้นทุนทางตรงตามศูนย์ต้นทุนแยกตามประเภทค่าใช้จ่ายและลักษณะของต้นทุน</t>
    </r>
  </si>
  <si>
    <r>
      <t>ตารางที่  12</t>
    </r>
    <r>
      <rPr>
        <b/>
        <sz val="16"/>
        <rFont val="TH SarabunPSK"/>
        <family val="2"/>
      </rPr>
      <t xml:space="preserve">  รายงานเปรียบเทียบต้นทุนทางอ้อมตามลักษณะของต้นทุน  (คงที่/ผันแปร)</t>
    </r>
  </si>
  <si>
    <t>สฎ</t>
  </si>
  <si>
    <t>รน</t>
  </si>
  <si>
    <t>ชพ</t>
  </si>
  <si>
    <t>สข</t>
  </si>
  <si>
    <t>สต</t>
  </si>
  <si>
    <t>ตง</t>
  </si>
  <si>
    <t>พท</t>
  </si>
  <si>
    <t>ปน</t>
  </si>
  <si>
    <t>ยล</t>
  </si>
  <si>
    <t>นธ</t>
  </si>
  <si>
    <t>อำเภอ</t>
  </si>
  <si>
    <t>เกาะสมุย</t>
  </si>
  <si>
    <t>บตยล</t>
  </si>
  <si>
    <t>ตปพง</t>
  </si>
  <si>
    <t>ทสนศ</t>
  </si>
  <si>
    <t>ปนนศ</t>
  </si>
  <si>
    <t>มสตก</t>
  </si>
  <si>
    <t>มสรมส</t>
  </si>
  <si>
    <t>ฝงชม</t>
  </si>
  <si>
    <t>พลขก</t>
  </si>
  <si>
    <t>ภขชย</t>
  </si>
  <si>
    <t>สคนม</t>
  </si>
  <si>
    <t>บญนม</t>
  </si>
  <si>
    <t>เยาวชน</t>
  </si>
  <si>
    <t>ยาง</t>
  </si>
  <si>
    <t>จักร</t>
  </si>
  <si>
    <t>ผึ้ง</t>
  </si>
  <si>
    <t>ที่สูง</t>
  </si>
  <si>
    <t>ศัตรูพืช</t>
  </si>
  <si>
    <t>เพาะเลี้ยง</t>
  </si>
  <si>
    <t>พืชสวน</t>
  </si>
  <si>
    <t>สนับสนุน</t>
  </si>
  <si>
    <t>ส่วนกลาง</t>
  </si>
  <si>
    <t>กรม</t>
  </si>
  <si>
    <t>กพร</t>
  </si>
  <si>
    <t>กตน</t>
  </si>
  <si>
    <t>สลก</t>
  </si>
  <si>
    <t>กกจ</t>
  </si>
  <si>
    <t>กค</t>
  </si>
  <si>
    <t>กผง</t>
  </si>
  <si>
    <t>กพฉ</t>
  </si>
  <si>
    <t>กวพ</t>
  </si>
  <si>
    <t>ศสท</t>
  </si>
  <si>
    <t>สพท</t>
  </si>
  <si>
    <t>สพก</t>
  </si>
  <si>
    <t>สพส</t>
  </si>
  <si>
    <t>สสจ</t>
  </si>
  <si>
    <t>วิทยุ</t>
  </si>
  <si>
    <t>เขต</t>
  </si>
  <si>
    <t>1 ชน</t>
  </si>
  <si>
    <t>2 รบ</t>
  </si>
  <si>
    <t>3 รย</t>
  </si>
  <si>
    <t>4 ขก</t>
  </si>
  <si>
    <t>5 สข</t>
  </si>
  <si>
    <t>6 ชม</t>
  </si>
  <si>
    <t>1. สำนักงานเกษตรจังหวัด 76 จังหวัด</t>
  </si>
  <si>
    <t>1.1 กรุงเทพมหานคร 104</t>
  </si>
  <si>
    <t>1.2 สมุทรปราการ 105</t>
  </si>
  <si>
    <t>1.3 นนทบุรี 106</t>
  </si>
  <si>
    <t>1.4 ปทุมธานี 107</t>
  </si>
  <si>
    <t>1.5 พระนครศรีอยุธยา 108</t>
  </si>
  <si>
    <t>1.6 อ่างทอง 109</t>
  </si>
  <si>
    <t>1.7 ลพบุรี 110</t>
  </si>
  <si>
    <t>1.8 สิงห์บุรี 111</t>
  </si>
  <si>
    <t>1.9 ชัยนาถ 112</t>
  </si>
  <si>
    <t>1.10 สระบุรี 113</t>
  </si>
  <si>
    <t>1.11 ชลบุรี 114</t>
  </si>
  <si>
    <t>1.12 ระยอง 115</t>
  </si>
  <si>
    <t>1.13 จันทบุรี 116</t>
  </si>
  <si>
    <t>1.14 ตราด 117</t>
  </si>
  <si>
    <t>1.15 ฉะเชิงเทรา 118</t>
  </si>
  <si>
    <t>1.16 ปราจีนบุรี 119</t>
  </si>
  <si>
    <t>1.17 นครนายก 120</t>
  </si>
  <si>
    <t>1.18 สระแก้ว 121</t>
  </si>
  <si>
    <t>1.19 นครราชสีมา 122</t>
  </si>
  <si>
    <t>1.20 บุรีรัมย์ 125</t>
  </si>
  <si>
    <t>1.21 สุรินทร์126</t>
  </si>
  <si>
    <t>1.22 ศรีสะเกษ 127</t>
  </si>
  <si>
    <t>1.23 อุบลราชธานี 128</t>
  </si>
  <si>
    <t>1.24 ยโสธร129</t>
  </si>
  <si>
    <t>1.25 ชัยภูมิ 130</t>
  </si>
  <si>
    <t>1.26 อำนาจเจริญ 132</t>
  </si>
  <si>
    <t>1.27 หนองบัวลำภู 133</t>
  </si>
  <si>
    <t>1.28 ขอนแก่น 134</t>
  </si>
  <si>
    <t>1.29 อุดรธานี 136</t>
  </si>
  <si>
    <t>1.30 เลย 137</t>
  </si>
  <si>
    <t>1.31 หนองคาย 138</t>
  </si>
  <si>
    <t>1.32 มหาสารคาม 139</t>
  </si>
  <si>
    <t>1.33 ร้อยเอ็ด 140</t>
  </si>
  <si>
    <t>1.34 กาฬสินธุ์ 141</t>
  </si>
  <si>
    <t>1.35 สกลนคร 142</t>
  </si>
  <si>
    <t>1.36 นครพนม 143</t>
  </si>
  <si>
    <t>1.37 มุกดาหาร 144</t>
  </si>
  <si>
    <t>1.38 เชียงใหม่ 145</t>
  </si>
  <si>
    <t>1.39 ลำพูน 147</t>
  </si>
  <si>
    <t>1.40 ลำปาง 148</t>
  </si>
  <si>
    <t>1.41 อุตรดิตถ์ 149</t>
  </si>
  <si>
    <t>1.42 แพร่ 150</t>
  </si>
  <si>
    <t>1.43 น่าน 151</t>
  </si>
  <si>
    <t>1.44 พะเยา 152</t>
  </si>
  <si>
    <t>1.45 เชียงราย 153</t>
  </si>
  <si>
    <t>1.46 แม่อ่องสอน 154</t>
  </si>
  <si>
    <t>1.47 นครสวรรค์ 156</t>
  </si>
  <si>
    <t>1.48 อุทัยธานี 157</t>
  </si>
  <si>
    <t>1.49 กำแพงเพชร 158</t>
  </si>
  <si>
    <t>1.50 ตาก 159</t>
  </si>
  <si>
    <t>1.51 สุโขทัย 161</t>
  </si>
  <si>
    <t>1.52 พิษณุโลก 162</t>
  </si>
  <si>
    <t>1.53 พิจิตร 163</t>
  </si>
  <si>
    <t>1.54 เพชรบูรณ์ 164</t>
  </si>
  <si>
    <t>1.55 ราชบุรี 165</t>
  </si>
  <si>
    <t>1.56 กาญจนบุรี 166</t>
  </si>
  <si>
    <t>1.57 สุพรรณบุรี 167</t>
  </si>
  <si>
    <t>1.58 นครปฐม 168</t>
  </si>
  <si>
    <t>1.59 สมุทรสาคร 169</t>
  </si>
  <si>
    <t>1.60 สมุทรสงคราม 170</t>
  </si>
  <si>
    <t>1.61 เพชรบุรี 171</t>
  </si>
  <si>
    <t>1.62 ประจวบคีรีขันธ์ 172</t>
  </si>
  <si>
    <t>1.63 นครศรีธรรมราช 173</t>
  </si>
  <si>
    <t>1.64 กระบี่ 176</t>
  </si>
  <si>
    <t>1.65 พังงา 177</t>
  </si>
  <si>
    <t>1.66 ภูเก็ต 179</t>
  </si>
  <si>
    <t>1.67 สุราษฎร์ธานี 180</t>
  </si>
  <si>
    <t>1.68 ระนอง 181</t>
  </si>
  <si>
    <t>1.69 ชุมพร 182</t>
  </si>
  <si>
    <t>1.70 สงขลา 183</t>
  </si>
  <si>
    <t>1.71 สตูล 184</t>
  </si>
  <si>
    <t>1.72 ตรัง 185</t>
  </si>
  <si>
    <t>1.73 พัทลุง 186</t>
  </si>
  <si>
    <t>1.74 ปัตตานี 187</t>
  </si>
  <si>
    <t>1.75 ยะลา 188</t>
  </si>
  <si>
    <t>1.76 นราธิวาส 190</t>
  </si>
  <si>
    <t>2. สำนักงานเกษตรอำเภอ 12 อำเภอ</t>
  </si>
  <si>
    <t>2.1 บัวใหญ่ จังหวัดนครราชสีมา 123</t>
  </si>
  <si>
    <t>2.2 สีคิ้ว จังหวัดนครราชสีมา 124</t>
  </si>
  <si>
    <t>2.3 ภูเขียว จังหวัดชัยภูมิ 131</t>
  </si>
  <si>
    <t>2.4 พล จังหวัดขอนแก่น 135</t>
  </si>
  <si>
    <t>2.5 ฝาง จังหวัดเชียงใหม่ 146</t>
  </si>
  <si>
    <t>2.6 แม่สะเรียง จังหวัดแม่ฮ่องสอน 155</t>
  </si>
  <si>
    <t>2.7 แม่สอด จังหวัดตาก 160</t>
  </si>
  <si>
    <t>2.8 ปากพนัง จังหวัดนครศรีธรรมราช 174</t>
  </si>
  <si>
    <t>2.9 ทุ่งสง จังหวัดนครศรีธรรมราช 175</t>
  </si>
  <si>
    <t>2.10 ตะกั่วป่า จังหวัดพังงา 178</t>
  </si>
  <si>
    <t>2.11 เบตง จังหวัดยะลา 189</t>
  </si>
  <si>
    <t>2.12 เกาะสมุย จังหวัดสุราฎร์ธานี 191</t>
  </si>
  <si>
    <t>3. ศูนย์ส่งเสริมเยาวชนเกษตร 1 ศูนย์</t>
  </si>
  <si>
    <t>3.1 จังหวัดกาญจนบุรี 48</t>
  </si>
  <si>
    <t>4. ศูนย์ส่งเสริมและพัฒนาอาชีพฯ (ยางพารา) 1 ศูนย์</t>
  </si>
  <si>
    <t>4.1 จังหวัดหนองคาย (ยางพารา) 77</t>
  </si>
  <si>
    <t>5. ศูนย์ส่งเสริมและพัฒนาอาชีพฯ (จักรกลเกษตร) 4 ศูนย์</t>
  </si>
  <si>
    <t>5.1 จังหวัดชัยนาถ (จักรกลเกษตร) 42</t>
  </si>
  <si>
    <t>5.2 จังหวัดเพชรบุรี (จักรกลเกษตร) 50</t>
  </si>
  <si>
    <t>5.3 จังหวัดร้อยเอ็ด (จักรกลเกษตร) 72</t>
  </si>
  <si>
    <t>5.4 จังหวัดพิษณุโลก (จักรกลเกษตร) 98</t>
  </si>
  <si>
    <t>6. ศูนย์ส่งเสริมและพัฒนาอาชีพฯ (ผึ้ง) 5 ศูนย์</t>
  </si>
  <si>
    <t>6.1 จังหวัดจันทบุรี (ผึ้ง) 56</t>
  </si>
  <si>
    <t>6.2 จังหวัดขอนแก่น (ผึ้ง) 61</t>
  </si>
  <si>
    <t>6.3 จังหวัดชุมพร (ผึ้ง) 85</t>
  </si>
  <si>
    <t>6.4 จังหวัดเชียงใหม่ (ผึ้ง) 90</t>
  </si>
  <si>
    <t>6.5 จังหวัดพิษณุโลก (ผึ้ง) 99</t>
  </si>
  <si>
    <t>7. ศูนย์ส่งเสริมการเกษตรที่สูง 6 ศูนย์</t>
  </si>
  <si>
    <t>7.1 จังหวัดกาญจนบุรี 47</t>
  </si>
  <si>
    <t>7.2 จังหวัดเลย 64</t>
  </si>
  <si>
    <t>7.3 จังหวัดเชียงใหม่ 92</t>
  </si>
  <si>
    <t>7.4 จังหวัดเชียงราย 93</t>
  </si>
  <si>
    <t>7.5 จังหวัดลำพูน 95</t>
  </si>
  <si>
    <t>7.6 จังหวัดแม่ฮ่องสอน 97</t>
  </si>
  <si>
    <t>8. ศูนย์บริหารศัตรูพืช 9 ศูนย์</t>
  </si>
  <si>
    <t>8.1 จังหวัดชัยนาถ 43</t>
  </si>
  <si>
    <t>8.2 จังหวัดสุพรรณบุรี 51</t>
  </si>
  <si>
    <t>8.3 จังหวัดชลบุรี 54</t>
  </si>
  <si>
    <t>8.4 จังหวัดขอนแก่น 60</t>
  </si>
  <si>
    <t>8.5 จังหวัดนครราชสีมา 69</t>
  </si>
  <si>
    <t>8.6 จังหวัดสงขลา 79</t>
  </si>
  <si>
    <t>8.7 จังหวัดสุราษฎร์ธานี 83</t>
  </si>
  <si>
    <t>8.8 จังหวัดเชียงใหม่ 91</t>
  </si>
  <si>
    <t>8.9 จังหวัดพิษณุโลก 101</t>
  </si>
  <si>
    <t>เหตุผลที่ศูนย์ส่งเสริมและพัฒนาอาชีพการเกษตร จังหวัดน่าน (พืชสวน)</t>
  </si>
  <si>
    <t>9. ศูนย์ส่งเสริมและพัฒนาอาชีพฯ (พันธุ์พืชเพาะเลี้ยง) 10 ศูนย์</t>
  </si>
  <si>
    <t>9.1 จังหวัดสุพรรณบุรี (พันธุ์พืชเพาะเลี้ยง) 52</t>
  </si>
  <si>
    <t>9.2 จังหวัดชลบุรี (พันธุ์พืชเพาะเลี้ยง) 55</t>
  </si>
  <si>
    <t>9.3 จังหวัดอุดรธานี (พันธุ์พืชเพาะเลี้ยง) 65</t>
  </si>
  <si>
    <t>9.4 จังหวัดนครราชสีมา (พันธุ์พืชเพาะเลี้ยง) 68</t>
  </si>
  <si>
    <t>9.5 จังหวัดมหาสารคาม (พันธุ์พืชเพาะเลี้ยง) 70</t>
  </si>
  <si>
    <t>9.6 จังหวัดบุรีรัมย์ (พันธุ์พืชเพาะเลี้ยง) 75</t>
  </si>
  <si>
    <t>9.7 จังหวัดนครศรีธรรมราช (พันธุ์พืชเพาะเลี้ยง) 80</t>
  </si>
  <si>
    <t>9.8 จังหวัดตรัง (พันธุ์พืชเพาะเลี้ยง) 87</t>
  </si>
  <si>
    <t>9.9 จังหวัดลำพูน (พันธุ์พืชเพาะเลี้ยง) 96</t>
  </si>
  <si>
    <t>9.10 จังหวัดพิษณุโลก (พันธุ์พืชเพาะเลี้ยง) 100</t>
  </si>
  <si>
    <t>10. ศูนย์ส่งเสริมและพัฒนาอาชีพฯ (พืชสวน) 12 ศูนย์</t>
  </si>
  <si>
    <t>10.1 จังหวัดสมุทรสาคร (พืชสวน) 49</t>
  </si>
  <si>
    <t>10.2 จังหวัดระยอง (พืชสวน) 57</t>
  </si>
  <si>
    <t>10.3 จังหวัดฉะเชิงเทรา (พืชสวน) 58</t>
  </si>
  <si>
    <t>10.4 จังหวัดเลย (พืชสวน) 63</t>
  </si>
  <si>
    <t>10.5 จังวัดนครราชสีมา (พืชสวน) 67</t>
  </si>
  <si>
    <t>10.6 จังหวัดยโสธร (พืชสวน) 73</t>
  </si>
  <si>
    <t>10.7 จังหวัดยะลา (พืชสวน) 81</t>
  </si>
  <si>
    <t>10.8 จังหวัดสุราษฎร์ธานี (พืชสวน) 82</t>
  </si>
  <si>
    <t>10.9 จังหวัดกระบี่ (พืชสวน) 86</t>
  </si>
  <si>
    <t>10.10 จังหวัดเชียงใหม่ (พืชสวน) 89</t>
  </si>
  <si>
    <t>10.11 จังหวัดเชียงราย (พืชสวน) 94</t>
  </si>
  <si>
    <t>10.12 จังหวัดน่าน (พืชสวน) 103</t>
  </si>
  <si>
    <t>ศูนย์ต้นทุนสนับสนุน</t>
  </si>
  <si>
    <t>1. กลุ่ม/กอง/สำนักในส่วนกลาง 15 หน่วยงาน</t>
  </si>
  <si>
    <t>1.1 กรมส่งเสริมการเกษตร 0</t>
  </si>
  <si>
    <t>1.2 กลุ่มพัฒนาระบบบริหาร 1</t>
  </si>
  <si>
    <t>1.3 กลุ่มตรวจสอบภายใน 2</t>
  </si>
  <si>
    <t>1.4 สำนักงานเลขานุการกรม 3</t>
  </si>
  <si>
    <t>1.5 กองการเจ้าหน้าที่ 4</t>
  </si>
  <si>
    <t>1.6 กองคลัง 5</t>
  </si>
  <si>
    <t>1.7 กองแผนงาน 6</t>
  </si>
  <si>
    <t>1.8 กองพัฒนาการเกษตรพื้นที่เฉพาะ 7</t>
  </si>
  <si>
    <t>1.9 กองวิจัยและพัฒนางานส่งเสริมการเกษตร 8</t>
  </si>
  <si>
    <t>2. สำนักส่งเสริมและพัฒนาการเกษตร 6 เขต</t>
  </si>
  <si>
    <t>2.1 เขตที่ 1 จังหวัดชัยนาถ 41</t>
  </si>
  <si>
    <t>2.2 เขตที่ 2 จังหวัดราชบุรี 45</t>
  </si>
  <si>
    <t>2.3 เขตที่ 3 จังหวัดระยอง 53</t>
  </si>
  <si>
    <t>2.4 เขตที่ 4 จังหวัดขอนแก่น 59</t>
  </si>
  <si>
    <t>2.5 เขตที่ 5 จังหวัดสงขลา 78</t>
  </si>
  <si>
    <t>2.6 เขตที่ 6 จังหวัดเชียงใหม่ 88</t>
  </si>
  <si>
    <t>ต้นทุนคงที่เพิ่ม/(ลด) %</t>
  </si>
  <si>
    <t>ต้นทุนผันแปรเพิ่ม/(ลด) %</t>
  </si>
  <si>
    <t>ต้นทุนรวมเพิ่ม/(ลด) %</t>
  </si>
  <si>
    <t>รวมต้นทุนผลผลิต</t>
  </si>
  <si>
    <t>คชจ.บุคลากร (5101)</t>
  </si>
  <si>
    <t>ค่าเสื่อมราคา &amp; ตัดจำหน่าย (5105)</t>
  </si>
  <si>
    <t>ตอบแทน ใช้สอยวัสดุ &amp; สณ. (5104)</t>
  </si>
  <si>
    <t>คชจ.เกี่ยวกับภัยพิบัติ (5205)</t>
  </si>
  <si>
    <t>คชจ.เงินอุดหนุน (5107)</t>
  </si>
  <si>
    <t>คชจ.ด้านการฝึกอบรม (5102)</t>
  </si>
  <si>
    <t>คชจ.เดินทาง (5103)</t>
  </si>
  <si>
    <t>คชจ.อื่น (5212)</t>
  </si>
  <si>
    <t>1.  ค่าใช้จ่ายบุคลากร</t>
  </si>
  <si>
    <t xml:space="preserve">                การวิเคราะห์สาเหตุของการเปลี่ยนแปลงของต้นทุนทางอ้อมตามลักษณะของต้นทุน (คงที่/ผันแปร) (อธิบายเฉพาะค่าใช้จ่ายทางอ้อมที่เปลี่ยนแปลงอย่างมีสาระสำคัญ)</t>
  </si>
  <si>
    <t>กิจกรรมย่อย</t>
  </si>
  <si>
    <t>เงินใน งปม.</t>
  </si>
  <si>
    <t>เงินนอก งปม.</t>
  </si>
  <si>
    <t>งบกลาง</t>
  </si>
  <si>
    <t>ค่าเสื่อมราคา</t>
  </si>
  <si>
    <t>ต้นทุนรวม</t>
  </si>
  <si>
    <t>ปริมาณ</t>
  </si>
  <si>
    <t>หน่วยนับ</t>
  </si>
  <si>
    <t>ต้นทุนต่อหน่วย</t>
  </si>
  <si>
    <t>ผลการเปรียบเทียบ</t>
  </si>
  <si>
    <t>%</t>
  </si>
  <si>
    <t xml:space="preserve">เพิ่ม/(ลด) </t>
  </si>
  <si>
    <t>กิจกรรมย่อยหน่วยงานหลัก</t>
  </si>
  <si>
    <t>กิจกรรมย่อยของหน่วยงานสนับสนุน</t>
  </si>
  <si>
    <t>จำนวนราย</t>
  </si>
  <si>
    <t>จำนวนไร่</t>
  </si>
  <si>
    <t>รวมกิจกรรมย่อย</t>
  </si>
  <si>
    <t>กิจกรรมหลัก</t>
  </si>
  <si>
    <t>รวมต้นทุนกิจกรรมหลัก</t>
  </si>
  <si>
    <t>ผลผลิตย่อย</t>
  </si>
  <si>
    <t>รวมต้นทุนผลผลิตย่อย</t>
  </si>
  <si>
    <t>ผลผลิตหลัก</t>
  </si>
  <si>
    <t>รวมต้นทุนผลผลิตหลัก</t>
  </si>
  <si>
    <t>ศูนย์ต้นทุน</t>
  </si>
  <si>
    <t>ต้นทุนคงที่</t>
  </si>
  <si>
    <t>ศูนย์ต้นทุนหลัก</t>
  </si>
  <si>
    <t>รวม</t>
  </si>
  <si>
    <t>ต้นทุนผันแปร</t>
  </si>
  <si>
    <t>(หน่วย : บาท)</t>
  </si>
  <si>
    <t>ต้นทุนทางอ้อม</t>
  </si>
  <si>
    <t>เพิ่ม/(ลด) %</t>
  </si>
  <si>
    <t>การวิเคราะห์สาเหตุของการเปลี่ยนแปลงของต้นทุนต่อหน่วยกิจกรรมย่อย  (อธิบายเฉพาะต้นทุนต่อหน่วยกิจกรรมย่อยที่เปลี่ยนแปลงอย่างมีสาระสำคัญ)</t>
  </si>
  <si>
    <t>หลัก</t>
  </si>
  <si>
    <t>76 จังหวัด</t>
  </si>
  <si>
    <t>กทม</t>
  </si>
  <si>
    <t>สป</t>
  </si>
  <si>
    <t>นบ</t>
  </si>
  <si>
    <t>ปท</t>
  </si>
  <si>
    <t>อย</t>
  </si>
  <si>
    <t>อท</t>
  </si>
  <si>
    <t>ลบ</t>
  </si>
  <si>
    <t>สห</t>
  </si>
  <si>
    <t>ชน</t>
  </si>
  <si>
    <t>สบ</t>
  </si>
  <si>
    <t>ชบ</t>
  </si>
  <si>
    <t>รย</t>
  </si>
  <si>
    <t>จบ</t>
  </si>
  <si>
    <t>ตร</t>
  </si>
  <si>
    <t>ฉช</t>
  </si>
  <si>
    <t>ปจ</t>
  </si>
  <si>
    <t>นย</t>
  </si>
  <si>
    <t>สก</t>
  </si>
  <si>
    <t>นม</t>
  </si>
  <si>
    <t>บร</t>
  </si>
  <si>
    <t>สร</t>
  </si>
  <si>
    <t>ศก</t>
  </si>
  <si>
    <t>อบ</t>
  </si>
  <si>
    <t>ยส</t>
  </si>
  <si>
    <t>ชย</t>
  </si>
  <si>
    <t>อจ</t>
  </si>
  <si>
    <t>นภ</t>
  </si>
  <si>
    <t>ขก</t>
  </si>
  <si>
    <t>อด</t>
  </si>
  <si>
    <t>ลย</t>
  </si>
  <si>
    <t>นค</t>
  </si>
  <si>
    <t>มค</t>
  </si>
  <si>
    <t>รอ</t>
  </si>
  <si>
    <t>กส</t>
  </si>
  <si>
    <t>สน</t>
  </si>
  <si>
    <t>นพ</t>
  </si>
  <si>
    <t>มห</t>
  </si>
  <si>
    <t>ชม</t>
  </si>
  <si>
    <t>ลพ</t>
  </si>
  <si>
    <t>ลป</t>
  </si>
  <si>
    <t>อต</t>
  </si>
  <si>
    <t>พร</t>
  </si>
  <si>
    <t>นน</t>
  </si>
  <si>
    <t>พย</t>
  </si>
  <si>
    <t>ชร</t>
  </si>
  <si>
    <t>มส</t>
  </si>
  <si>
    <t>นว</t>
  </si>
  <si>
    <t>อน</t>
  </si>
  <si>
    <t>กพ</t>
  </si>
  <si>
    <t>ตก</t>
  </si>
  <si>
    <t>สท</t>
  </si>
  <si>
    <t>พล</t>
  </si>
  <si>
    <t>พจ</t>
  </si>
  <si>
    <t>พช</t>
  </si>
  <si>
    <t>รบ</t>
  </si>
  <si>
    <t>กจ</t>
  </si>
  <si>
    <t>สพ</t>
  </si>
  <si>
    <t>นฐ</t>
  </si>
  <si>
    <t>สค</t>
  </si>
  <si>
    <t>สส</t>
  </si>
  <si>
    <t>พบ</t>
  </si>
  <si>
    <t>ปข</t>
  </si>
  <si>
    <t>นศ</t>
  </si>
  <si>
    <t>กบ</t>
  </si>
  <si>
    <t>พง</t>
  </si>
  <si>
    <t>ภก</t>
  </si>
  <si>
    <t xml:space="preserve">                                                          3.  ค่าเสื่อมราคาและค่าตัดจำหน่าย  ประกอบด้วย  ค่าเสื่อมราคา - อาคารสำนักงาน  ค่าเสื่อมราคา - สิ่งปลูกสร้าง  ค่าเสื่อมราคา - ครุภัณฑ์สำนักงาน  ค่าเสื่อมราคา -</t>
  </si>
  <si>
    <t xml:space="preserve">                                                               ยานพาหนะ  ค่าเสื่อมราคา - ครุภัณฑ์อื่น  ค่าเสื่อมราคา - โครงสร้างพื้นฐานอื่น  ค่าตัดจำหน่าย - software</t>
  </si>
  <si>
    <t xml:space="preserve">                                                               พยาบาลประเภทผู้ป่วยนอก/ใน - รพ.เอกชนสำหรับผู้มีสิทธิตามกฏหมายยกเว้นผู้รับเบี้ยหวัด/บำนาญ</t>
  </si>
  <si>
    <t>1.  การถ่ายทอดเทคโนโลยีสู่เกษตรกร</t>
  </si>
  <si>
    <t>2.  การประชุม/สัมมนาเจ้าหน้าที่</t>
  </si>
  <si>
    <r>
      <t>ตารางที่  7</t>
    </r>
    <r>
      <rPr>
        <b/>
        <sz val="16"/>
        <rFont val="TH SarabunPSK"/>
        <family val="2"/>
      </rPr>
      <t xml:space="preserve">  เปรียบเทียบผลการคำนวณต้นทุนกิจกรรมย่อยแยกตามแหล่งเงิน</t>
    </r>
  </si>
  <si>
    <t>ต้นทุนทางตรง ปีงบประมาณ พ.ศ. 2554</t>
  </si>
  <si>
    <t>ค่าจำหน่ายจากการขายสินทรัพย์ (5203)</t>
  </si>
  <si>
    <t>1.77 บึงกาฬ 197</t>
  </si>
  <si>
    <t>บก</t>
  </si>
  <si>
    <t>รวม (ไม่รวมคชจ.บุคลากร)</t>
  </si>
  <si>
    <t>ศูนย์ต้นทุนหลักที่ 1.1 (104)</t>
  </si>
  <si>
    <t>ศูนย์ต้นทุนหลักที่ 1.14 (117)</t>
  </si>
  <si>
    <t>ศูนย์ต้นทุนหลักที่ 1.23 (128)</t>
  </si>
  <si>
    <t>ศูนย์ต้นทุนหลักที่ 1.44 (152)</t>
  </si>
  <si>
    <t>ศูนย์ต้นทุนหลักที่ 1.46 (154)</t>
  </si>
  <si>
    <t>ศูนย์ต้นทุนหลักที่ 1.55 (165)</t>
  </si>
  <si>
    <t>ศูนย์ต้นทุนหลักที่ 1.56 (166)</t>
  </si>
  <si>
    <t>ศูนย์ต้นทุนหลักที่ 1.75 (188)</t>
  </si>
  <si>
    <t>ศูนย์ต้นทุนหลักที่ 5.1 (42)</t>
  </si>
  <si>
    <t>ศูนย์ต้นทุนหลักที่ 7.4 (93)</t>
  </si>
  <si>
    <t>ศูนย์ต้นทุนหลักที่ 8.3 (54)</t>
  </si>
  <si>
    <t>ศูนย์ต้นทุนหลักที่ 8.4 (60)</t>
  </si>
  <si>
    <t>ศูนย์ต้นทุนหลักที่ 8.5 (69)</t>
  </si>
  <si>
    <t>ศูนย์ต้นทุนหลักที่ 8.8 (91)</t>
  </si>
  <si>
    <t>ศูนย์ต้นทุนหลักที่ 9.7 (80)</t>
  </si>
  <si>
    <t>ศูนย์ต้นทุนหลักที่ 10.2 (57)</t>
  </si>
  <si>
    <t>ศูนย์ต้นทุนหลักที่ 10.3 (58)</t>
  </si>
  <si>
    <t>ศูนย์ต้นทุนหลักที่ 10.4 (63)</t>
  </si>
  <si>
    <t>ศูนย์ต้นทุนหลักที่ 10.6 (73)</t>
  </si>
  <si>
    <t>ศูนย์ต้นทุนหลักที่ 10.12 (103)</t>
  </si>
  <si>
    <t>1.10 ศูนย์สารสนเทศ 9</t>
  </si>
  <si>
    <t>1.11 สำนักพัฒนาการถ่ายทอดเทคโนโลยี 37</t>
  </si>
  <si>
    <t>1.12 สำนักพัฒนาเกษตรกร 38</t>
  </si>
  <si>
    <t>1.13 สำนักพัฒนาคุณภาพสินค้าเกษตร 39</t>
  </si>
  <si>
    <t>1.14 สำนักส่งเสริมและจัดการสินค้าเกษตร 40</t>
  </si>
  <si>
    <t>1.15 สถานีวิทยุกระจายเสียงเพื่อการเกษตร 192</t>
  </si>
  <si>
    <t>1.16 สถาบันสร้างเสริมนวัตกรรมภูมิปัญญาฯ 194</t>
  </si>
  <si>
    <t>1.17 สำนักงานเลขานุการฯ ส่งเสริมวิสาหกิจชุมชน 195</t>
  </si>
  <si>
    <t>1.18 กองส่งเสริมวิศวกรรมเกษตร 196</t>
  </si>
  <si>
    <t>ศูนย์ต้นทุนสนับสนุนที่ 1.11 (37)</t>
  </si>
  <si>
    <t>ศูนย์ต้นทุนสนับสนุนที่ 1.13 (39)</t>
  </si>
  <si>
    <t>ศูนย์ต้นทุนสนับสนุนที่ 1.14 (40)</t>
  </si>
  <si>
    <t>ศูนย์ต้นทุนสนับสนุนที่ 1.16 (194)</t>
  </si>
  <si>
    <t>ศูนย์ต้นทุนสนับสนุนที่ 1.18 (196)</t>
  </si>
  <si>
    <t>เหตุผลที่สำนักงานเกษตรจังหวัดอุบลราชธานีมีต้นทุนทางตรงลดลง</t>
  </si>
  <si>
    <t>รายงานสรุปผลการวิเคราะห์ต้นทุนต่อหน่วยผลผลิต</t>
  </si>
  <si>
    <t>ของกรมส่งเสริมการเกษตร</t>
  </si>
  <si>
    <t>หมายเหตุ</t>
  </si>
  <si>
    <t>ข้อมูลจากกองแผนงาน</t>
  </si>
  <si>
    <t>กิจกรรมย่อยหน่วยงานหลักที่ 1</t>
  </si>
  <si>
    <t>กิจกรรมย่อยหน่วยงานหลักที่ 2</t>
  </si>
  <si>
    <t>กิจกรรมย่อยหน่วยงานหลักที่ 3</t>
  </si>
  <si>
    <t>กิจกรรมย่อยหน่วยงานสนับสนุนที่ 4</t>
  </si>
  <si>
    <t>เหตุผลที่ศูนย์ส่งเสริมวิศวกรรมเกษตรที่ 1 จังหวัดชัยนาทมีต้นทุนทางตรง</t>
  </si>
  <si>
    <t>พ.ศ. 2554 ดังนี้</t>
  </si>
  <si>
    <t>3) โครงการขับเคลื่อนปรัชญาเศรษฐกิจพอเพียง</t>
  </si>
  <si>
    <t>เหตุผลที่ศูนย์บริหารศัตรูพืช จังหวัดเชียงใหม่มีต้นทุนทางตรงเพิ่มขึ้น</t>
  </si>
  <si>
    <t>เหตุผลที่ศูนย์ส่งเสริมการเกษตรที่สูง จังหวัดเชียงรายมีต้นทุนทางตรง</t>
  </si>
  <si>
    <t>เหตุผลที่ศูนย์ส่งเสริมและพัฒนาอาชีพการเกษตร จังหวัดจันทบุรี (ผึ้ง)</t>
  </si>
  <si>
    <t>เหตุผลที่ศูนย์ส่งเสริมและพัฒนาอาชีพการเกษตร จังหวัดระยอง (พืชสวน)</t>
  </si>
  <si>
    <t>4.  การให้บริการทะเบียนครัวเรือนเกษตรกร</t>
  </si>
  <si>
    <t>1.  งานด้านยานพาหนะ</t>
  </si>
  <si>
    <t>3.  งานสารบรรณ</t>
  </si>
  <si>
    <t>4.  การพัฒนาระบบบริหารราชการ</t>
  </si>
  <si>
    <t>5.  งานด้านการตรวจสอบภายใน</t>
  </si>
  <si>
    <t>6.  งานด้านบริหารบุคลากร</t>
  </si>
  <si>
    <t>จำนวนครัวเรือน</t>
  </si>
  <si>
    <t>รายงานเปรียบเทียบผลการคำนวณต้นทุนผลผลิตระหว่างปีงบประมาณ พ.ศ. 2554  และ ปีงบประมาณ พ.ศ. 2555</t>
  </si>
  <si>
    <t>ต้นทุนทางตรง ปีงบประมาณ พ.ศ. 2555</t>
  </si>
  <si>
    <t>2.  ค่าเสื่อมราคาและค่าตัดจำหน่าย</t>
  </si>
  <si>
    <t>3.  ค่าตอบแทน ใช้สอยวัสดุ และสาธารณูปโภค</t>
  </si>
  <si>
    <t xml:space="preserve">                                ค่าใช้จ่ายประเภทที่  3  เหตุผล  ในปีงบประมาณ พ.ศ. 2555 กรมส่งเสริมการเกษตรมีการจ้างเหมาปรับปรุงหลังคาอาคารกรมส่งเสริมการเกษตร อาคาร 1 เป็นจำนวนเงินถึง 1,000,000.00 บาท </t>
  </si>
  <si>
    <t xml:space="preserve">                                                                       และยังมีการปรับปรุงห้องน้ำหญิงชั้น 5 อาคาร 1 เป็นจำนวนเงิน 190,000.00 บาท  ทำให้มีค่าซ่อมแซมและบำรุงรักษาที่ต้องทำการปันส่วนเพิ่มมากขึ้น</t>
  </si>
  <si>
    <r>
      <t>หมายเหตุ</t>
    </r>
    <r>
      <rPr>
        <sz val="16"/>
        <rFont val="TH SarabunPSK"/>
        <family val="2"/>
      </rPr>
      <t xml:space="preserve">              ปีงบประมาณ  พ.ศ. 2554  1.  ค่าใช้จ่ายบุคลากร  ประกอบด้วย  เงินช่วยค่ารักษาพยาบาลประเภทผู้ป่วยนอก/ใน - รพ.รัฐสำหรับผู้มีสิทธิตามกฏหมายยกเว้นผู้รับเบี้ยหวัด/บำนาญ  เงินช่วยค่ารักษา</t>
    </r>
  </si>
  <si>
    <t xml:space="preserve">                         ปีงบประมาณ  พ.ศ. 2555  1.  ค่าใช้จ่ายบุคลากร  ประกอบด้วย  เงินช่วยค่ารักษาพยาบาลประเภทผู้ป่วยนอก/ใน - รพ.รัฐสำหรับผู้มีสิทธิตามกฏหมายยกเว้นผู้รับเบี้ยหวัด/บำนาญ  เงินช่วยค่ารักษา</t>
  </si>
  <si>
    <t xml:space="preserve">                                                          2.  ค่าตอบแทน ใช้สอยวัสดุ และค่าสาธารณูปโภค  ประกอบด้วยค่าวัสดุทะเบียน ค่าซ่อมแซมและบำรุงรักษารถยนต์ส่วนกลาง 7 คัน  ค่าจ้างเปลี่ยนอุปกรณ์ไฟฟ้า อาคาร 1</t>
  </si>
  <si>
    <t xml:space="preserve">                                                               ค่าวัสดุอุปกรณ์ซ่อมบำรุงรักษาลิฟท์ อาคาร 1  ค่าปุ่มกดเรียกชั้นหน้าลิฟท์ อาคาร 1  ค่าบำรุงรักษาและซ่อมลิฟท์ "มิตซูบิชิ" (อาคาร 1)  ค่าดูแลรักษาโปรแกรมคุณวิรัตน์</t>
  </si>
  <si>
    <t xml:space="preserve">                                                          2.  ค่าตอบแทน ใช้สอยวัสดุ และค่าสาธารณูปโภค  ประกอบด้วยค่าวัสดุทะเบียน  ค่าจ้างเหมาปรับปรุงหลังคาอาคารกรมส่งเสริมการเกษตร อาคาร 1  ค่าซ่อมรถบรรทุก</t>
  </si>
  <si>
    <t xml:space="preserve">                                                               Car pool 2 คัน 6ฝ-5210, 1ฝ-1595 ซึ่งต่อมาได้โอนไปให้ส่วนภูมิภาค   ค่าปป.ห้องน้ำหญิง ชั้น 5 อาคาร 1  ค่าซ่อมลิฟต์ อาคาร 1 ทั้ง 2 เครื่อง  ค่าซ่อมเครื่องสูบน้ำ</t>
  </si>
  <si>
    <t xml:space="preserve">                                                               อาคาร 1  ค่าดูแลและบำรุงรักษาลิฟต์มิตซูบิชิ อาคาร 1 จำนวน 2 เครื่อง  ค่าดูแลรักษาโปรแกรมคุณวิรัตน์ (10 เดือน @ 5,000.00 บาท)  ค่าขยะ (12 เดือน)</t>
  </si>
  <si>
    <t>เหตุผลที่สำนักงานเกษตรจังหวัดพระนครศรีอยุธยามีต้นทุนทางตรงลดลง</t>
  </si>
  <si>
    <t>เนื่องจากในปีงบประมาณ พ.ศ. 2554 ได้รับเงินอุดหนุนจากองค์การบริหารส่วนจังหวัด จำนวน</t>
  </si>
  <si>
    <t>1) โครงการบริหารจัดการศัตรูพืชและการเขตกรรมเพื่อลดความเสี่ยงให้กับเกษตรกร</t>
  </si>
  <si>
    <t>2) โครงการลดต้นทุนการผลิตพืชเศรษฐกิจ</t>
  </si>
  <si>
    <t>และยังมีโครงการของปีงบประมาณ พ.ศ. 2555 ที่ได้รับเป้าหมายการดำเนินการลดลงจากปีงบประมาณ</t>
  </si>
  <si>
    <t>1) โครงการส่งเสริมการผลิตสินค้าเกษตรปลอดภัยและได้มาตรฐาน</t>
  </si>
  <si>
    <t>2) โครงการเพิ่มประสิทธิภาพการผลิตมันสัมปะหลัง</t>
  </si>
  <si>
    <t>3) โครงการเพิ่มประสิทธิภาพแปรรูปผลผลิตการเกษตร</t>
  </si>
  <si>
    <t>การลดลงของค่าใช้จ่ายเกี่ยวกับพภัยพิบัติจำนวน 4,107,384.00 บาท ซึ่งเป็นผลมาจากในช่วงเดือน</t>
  </si>
  <si>
    <t>กรกฎาคม - พฤศจิกายน 2554 จังหวัดชัยนาทมีพื้นที่ประสบอุทกภัยในทุกอำเภอ แต่ในปีงบประมาณ</t>
  </si>
  <si>
    <t>เหตุผลที่สำนักงานเกษตรจังหวัดสระบุรีมีต้นทุนทางตรงลดลง เนื่องจาก</t>
  </si>
  <si>
    <t>ในปีงบประมาณ พ.ศ. 2554 หน่วยงานได้รับจัดสรรค่าใช้จ่ายเกี่ยวกับภัยพิบัติเพื่อใช้ในการช่วยเหลือเกษตรกร</t>
  </si>
  <si>
    <t>ผู้ประสบภัยพิบัติ จำนวน 7,404,484.50 บาท แต่ในปีงบประมาณ พ.ศ. 2555 ไม่มีค่าใช้จ่ายดังกล่าว</t>
  </si>
  <si>
    <t>เหตุผลที่สำนักงานเกษตรจังหวัดตราดมีต้นทุนทางตรงเพิ่มขึ้น เกิดขึ้นจาก</t>
  </si>
  <si>
    <t>ภาระงานตามนโยบายของกรมส่งเสริมการเกษตรที่มีความต้องการให้ครอบครัวเกษตรกร องค์กรเกษตรกร</t>
  </si>
  <si>
    <t>และวิสาหกิจชุมชนมีความเข้มแข็งและสามารถพึ่งพาตนเองได้ หน่วยงานจึงมีความจำเป็นต้องพัฒนาบุคลากร</t>
  </si>
  <si>
    <t>ให้มีทักษะและประสิทธิภาพในด้านการปฏิบัติงานโดย</t>
  </si>
  <si>
    <t>1) ให้เจ้าหน้าที่ของหน่วยงานพัฒนาตนเองด้วยการศึกษาหาความรู้ทางด้านวิชาการ รวมทั้งหาประสบการณ์</t>
  </si>
  <si>
    <t>2) ให้เจ้าหน้าที่ลงปฏิบัติงานในพื้นที่เพื่อรับทราบปัญหาของเกษตรกร ทำให้สามารถแก้ไขปัญหาและส่งเสริม</t>
  </si>
  <si>
    <t>1) ค่าตอบแทน ใช้สอย วัสดุ และค่าสาธารณูปโภค ลดลงจำนวน 1,083,195.56 บาท ซึ่งเป็นผลมาจากในปี</t>
  </si>
  <si>
    <t>2) มีโครงการของปีงบประมาณ พ.ศ. 2554 ที่ไม่ได้ดำเนินการต่อในปีงบประมาณ พ.ศ. 2555 ได้แก่ โครงการ</t>
  </si>
  <si>
    <t>1) อิทธิพลจากพายุโซนร้อนนกเตนทำให้จังหวัดนครราชสีมาเป็นพื้นที่ประสบภัยพิบัติจากเหตุอุทกภัย พื้นที่</t>
  </si>
  <si>
    <t>2) หน่วยงานมีการกำหนดเป้าหมายอย่างชัดเจนในการฝึกอบรม/การเดินทางไปราชการ และมีการคัดเลือก</t>
  </si>
  <si>
    <t>สำนักงานเกษตรจังหวัดบุรีรัมย์ได้ขอความร่วมมือจากเจ้าหน้าที่ในสังกัดผ่านการประชุมเกษตรอำเภอประจำ</t>
  </si>
  <si>
    <t>เดือน (MM) การประชุมสัมมนาเชิงปฏิบัติการระดับอำเภอ (DW) และการประชุมเจ้าหน้าที่ของสำนักงาน</t>
  </si>
  <si>
    <t>เกษตรจังหวัดบุรีรัมย์ให้ปฏิบัติตามมาตรการและนโยบายด้านการประหยัดงบประมาณและค่าใช้จ่าย เช่น</t>
  </si>
  <si>
    <t>ปิดเครื่องปรับอากาศ หน้าจอคอมพิวเตอร์ และไฟในเวลาพักเที่ยง หรือเวลาที่เจ้าหน้าที่ไม่อยู่ในห้องทำงาน</t>
  </si>
  <si>
    <t>เหตุผลที่สำนักงานเกษตรจังหวัดสุรินทร์มีต้นทุนทางตรงลดลง เนื่องจาก</t>
  </si>
  <si>
    <t>1) ในปีงบประมาณ พ.ศ. 2555 หน่วยงานได้จัดซื้อรถยนต์จำนวน 2 คัน เครื่องปรับอากาศจำนวน 4 เครื่อง</t>
  </si>
  <si>
    <t>3) หน่วยงานได้ดำเนินการตามมาตรการประหยัดพลังงานของกรมส่งเสริมการเกษตรอย่างเคร่งครัด ทำให้มี</t>
  </si>
  <si>
    <t>1) ในปีงบประมาณ พ.ศ. 2554 เกิดมหาอุทกภัยจากพายุนกเต็นทำให้มีการระบายจากอ่างเก็บน้ำในจังหวัด</t>
  </si>
  <si>
    <t>1) ในปีงบประมาณ พ.ศ. 2554 หน่วยงานมีการเบิกเงินกันเหลื่อมปี 2553 เพื่อจ่ายเป็นค่าใช้จ่ายเกี่ยวกับ</t>
  </si>
  <si>
    <t>2) เพื่อให้การทำงานเป็นไปอย่างมีประสิทธิภาพ เกิดประโยชน์สูงสุดกับทางราชการ และสอดคล้องกับ</t>
  </si>
  <si>
    <t>3) ค่าใช้จ่ายเดินทางและค่าใช้จ่ายด้านการฝึกอบรม ลดลงจำนวน 1,481,633.00 บาท และ</t>
  </si>
  <si>
    <t>1) หน่วยงานใช้การติดต่อสื่อสารผ่านสื่อต่างๆ แทนการออกพื้นที่ และใช้การจัดเก็บข้อมูลในระบบสารสนเทศ</t>
  </si>
  <si>
    <t>3) หน่วยงานมีอาสาสมัครเกษตรกรในพื้นที่ที่ปฏิบัติงานร่วมกับเกษตรกรในพื้นที่ ประกอบกับมีการควบคุม</t>
  </si>
  <si>
    <t>เหตุผลที่สำนักงานเกษตรจังหวัดอำนาจเจริญมีต้นทุนทางตรงลดลง</t>
  </si>
  <si>
    <t>เหตุผลที่สำนักงานเกษตรกรุงเทพมหานครมีต้นทุนทางตรงลดลงเป็น</t>
  </si>
  <si>
    <t>พ.ศ. 2555 ไม่มีภัยพิบัติเกิดขึ้นจึงไม่มีค่าใช้จ่ายดังกล่าว</t>
  </si>
  <si>
    <t>เหตุผลที่สำนักงานเกษตรจังหวัดลพบุรีมีต้นทุนทางตรงลดลงเป็น</t>
  </si>
  <si>
    <t>จำนวนมากถึงร้อยละ 73.73 เนื่องจากในปีงบประมาณ พ.ศ. 2554 ได้เกิดมหาอุทกภัยจากพายุนกเตนซึ่ง</t>
  </si>
  <si>
    <t>ส่งผลกระทบต่อบริเวณลุ่มแม่น้ำเจ้าพระยาทำให้พื้นที่การเกษตรเสียหายเป็นวงกว้าง แต่ในปีงบประมาณ</t>
  </si>
  <si>
    <t>พ.ศ. 2555 ไม่มีอุทกภัยเกิดขึ้น หน่วยงานจึงมีค่าใช้จ่ายเกี่ยวกับพัยพิบัติลดลงจำนวน 32,021,191.50 บาท</t>
  </si>
  <si>
    <t>ประกอบกับมีโครงการของปีงบประมาณ พ.ศ. 2554 ที่ไม่ได้ดำเนินการต่อในปีงบประมาณ พ.ศ. 2555 ดังนี้</t>
  </si>
  <si>
    <t>เหตุผลที่สำนักงานเกษตรจังหวัดสิงห์บุรีมีต้นทุนทางตรงลดลงถึงร้อยละ</t>
  </si>
  <si>
    <t>11,848,512.00 บาท เพื่อใช้ในการประกวดศูนย์ถ่ายทอดเทคโนโลยีการเกษตรประจำตำบล แต่ในปี</t>
  </si>
  <si>
    <t>89.06 หรือลดลงจำนวน 57,402,585.18 บาท เนื่องจากในปีงบประมาณ พ.ศ. 2555 หน่วยงานไม่มี</t>
  </si>
  <si>
    <t>ค่าใช้จ่ายในการช่วยเหลือผู้ประสบภัยธรรมชาติและไม่มีค่าใช้จ่ายเงินอุดหนุนต่างๆ</t>
  </si>
  <si>
    <t>เหตุผลที่สำนักงานเกษตรจังหวัดนครราชสีมามีต้นทุนทางตรงลดลงถึง</t>
  </si>
  <si>
    <t>ร้อยละ 80.61 หรือคิดเป็นจำนวนเงินถึง 150,691,068.03 บาท เนื่องจาก</t>
  </si>
  <si>
    <t>เหตุผลที่สำนักงานเกษตรจังหวัดศรีสะเกษมีต้นทุนทางตรงลดลงร้อยละ</t>
  </si>
  <si>
    <t>58.73 เนื่องจาก</t>
  </si>
  <si>
    <t>เหตุผลที่สำนักงานเกษตรจังหวัยโสธรมีต้นทุนทางตรงลดลงถึงร้อยละ</t>
  </si>
  <si>
    <t>53.21 เนื่องจาก</t>
  </si>
  <si>
    <t>เป็นจำนวนมากถึงร้อยละ 74.56 หรือลดลงจำนวน 49,777,159.61 บาท เนื่องจากในปีงบประมาณ</t>
  </si>
  <si>
    <t>พ.ศ. 2554 หน่วยงานได้รับงบกลาง รายการสำรองจ่ายเพื่อกรณีฉุกเฉินหรือจำเป็น เพื่อใช้จ่ายในลักษณะ</t>
  </si>
  <si>
    <t>งบอุดหนุน ประเภทอุดหนุนทั่วไป ในการช่วยเหลือเกษตรกรผู้ประสบภัยธรรมชาติ (โรคไหม้ระยะคอรวง</t>
  </si>
  <si>
    <t>ปี 2553) ให้กับเกษตรกรจำนวน 25,604 ราย จำนวนเงิน 52,578,075 บาท โดยหน่วยงานได้บันทึก</t>
  </si>
  <si>
    <t>ค่าใช้จ่ายดังกล่าวในบัญชีชดใช้ค่าเสียหาย แต่ในปีงบประมาณ พ.ศ. 2555 ไม่มีรายการสำรองจ่ายเพื่อกรณี</t>
  </si>
  <si>
    <t>ฉุกเฉินหรือจำเป็นจึงทำให้ค่าใช้จ่ายของหน่วยงานลดลงมาก</t>
  </si>
  <si>
    <t>เหตุผลที่สำนักงานเกษตรจังหวัดหนองบัวลำภูมีต้นทุนทางตรงลดลง</t>
  </si>
  <si>
    <t>เหตุผลที่สำนักงานเกษตรจังหวัดขอนแก่นมีต้นทุนทางตรงลดลงถึงร้อยละ</t>
  </si>
  <si>
    <t>47.29 เนื่องจาก</t>
  </si>
  <si>
    <t>1) การให้ความช่วยเหลือเกษตรกรผู้ประสบภัยธรรมชาติในปีงบประมาณ พ.ศ. 2554 ยังคงใช้การโอน</t>
  </si>
  <si>
    <t>งบประมาณมาเบิกจ่ายที่จังหวัด ขณะที่ปีงบประมาณ พ.ศ. 2555 ใช้การโอนเงินเข้าธนาคารเพื่อการเกษตร</t>
  </si>
  <si>
    <t>และสหกรณ์ในพื้นที่แทนทำให้ปีงบประมาณ พ.ศ. 2555 หน่วยงานไม่มีค่าใช้จ่ายเกี่ยวกับภัยพิบัติ ทั้งที่ใน</t>
  </si>
  <si>
    <t>2) มีโครงการที่สิ้นสุดในปีงบประมาณ พ.ศ. 2554 และในปีงบประมาณ พ.ศ. 2555 ไม่มีโครงการต่อเนื่อง</t>
  </si>
  <si>
    <t xml:space="preserve">   - โครงการประกันรายได้เกษตรกรผู้ปลูกพืชเศรษฐกิจ 3 ชนิด ปี 2553/2554</t>
  </si>
  <si>
    <t xml:space="preserve">   - โครงการขับเคลื่อนปรัชญสเศรษฐกิจพอเพียง ปี 2554</t>
  </si>
  <si>
    <t xml:space="preserve">   - โครงการจัดการเพลี้ยแป้งมันสัมปะหลัง ปี 2554</t>
  </si>
  <si>
    <t xml:space="preserve">   - โครงการเศรษฐกิจพอเพียง ปี 2554</t>
  </si>
  <si>
    <t>ศูนย์ต้นทุนหลักที่ 1.31 (138)</t>
  </si>
  <si>
    <t>เหตุผลที่สำนักงานเกษตรจังหวัดเลยมีต้นทุนทางตรงลดลงจำนวนมากถึง</t>
  </si>
  <si>
    <t>เหตุผลที่สำนักงานเกษตรจังหวัดหนองคายมีต้นทุนทางตรงลดลง</t>
  </si>
  <si>
    <t>2) ในปีงบประมาณ พ.ศ. 2555 ไม่มีภัยพิบัติหน่วยงานจึงไม่ได้รับจากจัดสรรงบประมาณ ค่าใช้จ่ายเกี่ยวกับ</t>
  </si>
  <si>
    <t>ภัยพิบัติจึงลดลงเมื่อเปรียบเทียบกับปีงบประมาณ พ.ศ. 2554</t>
  </si>
  <si>
    <t>ศูนย์ต้นทุนหลักที่ 1.32 (139)</t>
  </si>
  <si>
    <t>เหตุผลที่สำนักงานเกษตรจังหวัดมหาสารคามมีต้นทุนทางตรงลดลง</t>
  </si>
  <si>
    <t>เนื่องจากหน่วยงานมีการบริหารจัดการงบประมาณให้เป็นไปตามหลักความจำเป็น เหมาสม และประหยัด</t>
  </si>
  <si>
    <t>ภายใต้หลักการบริหารความเสี่ยงและการควบคุมภายใน เพื่อให้สอดรับกับงบประมาณที่ได้รับอนุมัติจัดสรร</t>
  </si>
  <si>
    <t>สูงสุดกับทางราชการ</t>
  </si>
  <si>
    <t>จากต้นสังกัด และให้การใช้จ่ายเงินงบประมาณของหน่วยงานเป็นไปอย่างมีประสิทธิภาพและเกิดประโยชน์</t>
  </si>
  <si>
    <t>เหตุผลที่สำนักงานเกษตรจังหวัดร้อยเอ็ดมีต้นทุนทางตรงลดลงถึงร้อยละ</t>
  </si>
  <si>
    <t>83.06 เนื่องจากในปีงบประมาณ พ.ศ. 2554 หน่วยงานได้รับจัดสรรเงินอุดหนุนเพื่อเป็นค่าใช้จ่าย</t>
  </si>
  <si>
    <t>ในการช่วยเหลือเกษตรกรผู้ประสบภัยธรรมชาติ จำนวนถึง 74,473,585.50 บาท แต่ในปีงบประมาณ</t>
  </si>
  <si>
    <t>พ.ศ. 2555 ไม่ได้รับการจัดสรรเงินดังกล่าว</t>
  </si>
  <si>
    <t>เหตุผลที่สำนักงานเกษตรจังหวัดกาฬสินธุ์มีต้นทุนทางตรงลดลง</t>
  </si>
  <si>
    <t>เนื่องจากในปีงบประมาณ พ.ศ. 2555 ไม่มีภัยธรรมชาติหน่วยงานจึงไม่มีค่าใช้จ่ายในการช่วยเหลือเกษตรกร</t>
  </si>
  <si>
    <t>ผู้ประสบภัยพิบัติ จึงทำให้ต้นทุนของหน่วยงานลดลง</t>
  </si>
  <si>
    <t>เหตุผลที่สำนักงานเกษตรจังหวัดสกลนครมีต้นทุนทางตรงลดลง</t>
  </si>
  <si>
    <t>2) มีอาสาสมัครเกษตรในพื้นที่ที่ปฏิบัติงานร่วมกับเกษตรกรในพื้นที่</t>
  </si>
  <si>
    <t>3) ในปีงบประมาณ พ.ศ. 2555 จังหวัดสกลนครไม่มีพื้นที่ประสบภัย</t>
  </si>
  <si>
    <t>ในส่วนของค่าตอบแทน ใช้สอย วัสดุ และสาธารณูปโภค ค่าใช้จ่ายเกี่ยวกับภัยพิบัติ และค่าใช้จ่าย</t>
  </si>
  <si>
    <t>ในการเดินทางไปราชการ เนื่องจาก</t>
  </si>
  <si>
    <t>เหตุผลที่สำนักงานเกษตรจังหวัดนครพนมมีต้นทุนทางตรงลดลง</t>
  </si>
  <si>
    <t>เนื่องจากระบบเทคโนโลยีสารสนเทศทันสมัยมากขึ้นทำให้สามารถติดต่อสื่อสารผ่านทางสื่ออิเล็กทรอนิกส์</t>
  </si>
  <si>
    <t>แทนการออกพื้นที่ และใช้การจัดเก็บข้อมูลในระบบสารสนเทศเพื่อลดการใช้วัสดุสิ้นเปลือง ทำให้ค่าตอบแทน</t>
  </si>
  <si>
    <t>ใช้สอย วัสดุ และสาธารณูปโภค และค่าใช้จ่ายในการเดินทางไปราชการลดลง</t>
  </si>
  <si>
    <t>เหตุผลที่สำนักงานเกษตรจังหวัดมุกดาหารมีต้นทุนทางตรงลดลง</t>
  </si>
  <si>
    <t>เนื่องจากในปีงบประมาณ พ.ศ. 2554 หน่วยงานมีค่าใช้จ่ายในการช่วยเหลือเกษตรกรจากภัยแล้ง ดังนั้น</t>
  </si>
  <si>
    <t>เมื่อเปรียบเทียบกับปีงบประมาณ พ.ศ. 2555 ที่ไม่มีค่าใช้จ่ายเกี่ยวกับภัยพิบัติ ค่าใช้จ่ายดังกล่าวจึงลดลง</t>
  </si>
  <si>
    <t>เป็นจำนวนมาก</t>
  </si>
  <si>
    <t>เหตุผลที่สำนักงานเกษตรจังหวัดลำพูนมีต้นทุนทางตรงเพิ่มขึ้น เนื่องจาก</t>
  </si>
  <si>
    <t>การเพิ่มขึ้นของค่าใช้จ่ายอื่น จำนวน 5,614,002.00 บาท ซึ่งเป็นผลมาจาก</t>
  </si>
  <si>
    <t>1) ค่าใช้จ่ายในการดำเนินงานของกองทุนรวมเพื่อช่วยเหลือเกษตรกร โครงการป้องกันแก้ปัญหาลำไย</t>
  </si>
  <si>
    <t>2) ค่าใช้จ่ายในการดำเนินงานของกองทุนรวมเพื่อช่วยเหลือเกษตรกร โครงการป้องกันแก้ไขปัญหาลำไย</t>
  </si>
  <si>
    <t>ปี 2554 (เงินจ่ายขาด) ซึ่งได้รับเงินโอนจากรมส่งเสริมการเกษตรในเดือนกรกฎาคม 2554 และได้ดำเนินการ</t>
  </si>
  <si>
    <t>เบิกจ่ายในเดือนตุลาคม - พฤศจิกายน 2554</t>
  </si>
  <si>
    <t>ปี 2555 (เงินจ่ายขาด) ซึ่งได้รับเงินโอนจากรมส่งเสริมการเกษตรในเดือนสิงหาคม 2555 และได้ดำเนินการ</t>
  </si>
  <si>
    <t>เบิกจ่ายในเดือนสิงหาคม - กันยายน 2555</t>
  </si>
  <si>
    <t>เหตุผลที่สำนักงานเกษตรจังหวัดแพร่มีต้นทุนทางตรงลดลง เนื่องจาก</t>
  </si>
  <si>
    <t>1) ในปีงบประมาณ พ.ศ. 2555 หน่วยงานไม่มีการจำหน่ายสินทรัพย์ ทำให้ค่าจำหน่ายจากการขายสินทรัพย์</t>
  </si>
  <si>
    <t>ลดลง เมื่อเปรียบเทียบกับปีงบประมาณ พ.ศ. 2554</t>
  </si>
  <si>
    <t>2) หน่วยงานมีการกำหนดนโยบายและแนวทางในการประหยัดการใช้พลังงาน (ไฟฟ้า-ประปา) อย่างชัดเจน</t>
  </si>
  <si>
    <t>การเบิกค่าใช้จ่ายในการจัดประชุม M.M. และ P.M. ทำให้ค่าตอบแทน ใช้สอย วัสดุ และสาธารณูปโภคลดลง</t>
  </si>
  <si>
    <t>และเจ้าหน้าที่ได้เสียสละเวลาของตนเองมาปฏิบัติงานนอกเวลาราชการโดยไม่ได้เบิกค่าล่วงเวลา รวมทั้งไม่มี</t>
  </si>
  <si>
    <t>3) ค่าใช้จ่ายในการเดินทางไปราชการบางส่วนเบิกจากงบพัฒนาจังหวัด และหน่วยงานได้กำหนดให้เบิกจ่าย</t>
  </si>
  <si>
    <t>ค่าที่พักเหมาจ่ายในอัตราที่ต่ำกว่าระเบียบกำหนด รวมทั้งไม่ได้จัดสรรงบประมาณไปเป็นค่าใช้จ่ายใน</t>
  </si>
  <si>
    <t>การเดินทางไปราชการของข้าราชการและพนักงานราชการตำแหน่งเจ้าพนักงานธุรการประจำอำเภอ ทำให้มี</t>
  </si>
  <si>
    <t>ค่าใช้จ่ายในการเดินทางไปราชการลดลง</t>
  </si>
  <si>
    <t>4) งาน/โครงการตามงบประมาณของกรมส่งเสริมการเกษตรในปีงบประมาณ พ.ศ. 2555 มีปริมาณกิจกรรม</t>
  </si>
  <si>
    <t>การฝึกอบรมลดลง</t>
  </si>
  <si>
    <t>เหตุผลที่สำนักงานเกษตรจังหวัดน่านมีต้นทุนทางตรงลดลง เนื่องจาก</t>
  </si>
  <si>
    <t>1) ในปีงบประมาณ พ.ศ. 2554 หน่วยงานได้รับงบประมาณเพื่อช่วยเหลือเกษตรกรผู้ประสบภัยฝนทิ้งช่วง</t>
  </si>
  <si>
    <t>ขณะที่ปีงบประมาณ พ.ศ. 2555 ไม่มีการเบิกค่าใช้จ่ายดังกล่าว</t>
  </si>
  <si>
    <t>2) ในปีงบประมาณ พ.ศ. 2555 มีการเบิกจ่ายเงินโครงการเงินนอกงบประมาณประเภทจ่ายขาดลดลง ทำให้</t>
  </si>
  <si>
    <t>หน่วยงานมีค่าใช้จ่ายอื่นลดลง</t>
  </si>
  <si>
    <t>2) การไปปฏิบัติราชการของเจ้าหน้าที่ส่วนใหญ่จะเดินทางไปเพื่อปฏิบัติงานด้านการฝึกอบรม ค่าใช้จ่าย</t>
  </si>
  <si>
    <t>เดินทางไปราชการจึงลดลง ขณะที่ค่าใช้จ่ายด้านการฝึกอบรมเพิ่มขึ้น</t>
  </si>
  <si>
    <t>3) ในปีงบประมาณ พ.ศ. 2555 หน่วยงานไม่ได้รับจัดสรรงบเงินอุดหนุน เพื่อเป็นค่าใช้จ่ายเกี่ยวกับภัยพิบัติ</t>
  </si>
  <si>
    <t>เหตุผลที่สำนักงานเกษตรจังหวัดเชียงรายมีต้นทุนทางตรงลดลง</t>
  </si>
  <si>
    <t>น้อยกว่าปีงบประมาณ พ.ศ. 2554</t>
  </si>
  <si>
    <t>1) ในปีงบประมาณ พ.ศ. 2555 มีโครงการที่มีค่าใช้จ่ายในหมวดค่าตอบแทน ใช้สอย วัสดุ และสาธารณูปโภค</t>
  </si>
  <si>
    <t>1) งานและโครงการต่างๆ ที่มีค่าใช้จ่ายในหมวดค่าตอบแทน ใช้สอย วัสดุ และสาธารณูปโภค ในปีงบประมาณ</t>
  </si>
  <si>
    <t>พ.ศ. 2555 มีน้อยกว่าปีงบประมาณ พ.ศ. 2554 อีกทั้งหน่วยงานมีการกำหนดมาตรการในการประหยัด</t>
  </si>
  <si>
    <t>ค่าสาธารณูปโภค ค่าตอบแทน ใช้สอย วัสดุ และสาธารณูปโภคของหน่วยงานจึงลดลง</t>
  </si>
  <si>
    <t>2) งานและโครงการในปีงบประมาณ พ.ศ. 2555 เน้นการอบรมเกษตรกรมากขึ้น ประกอบกับมีการใช้</t>
  </si>
  <si>
    <t>เทคโนโลยีมาช่วยในการประชุมมากขึ้น จึงทำให้ค่าใช้จ่ายเดินทางไปราชการของหน่วยงานลดลง ขณะที่</t>
  </si>
  <si>
    <t>ค่าใช้จ่ายด้านการฝึกอบรมเพิ่มสูงขึ้น</t>
  </si>
  <si>
    <t>เกษตรกรที่ประสบภัย แต่ในปีงบประมาณ พ.ศ. 2555 ไม่มีภัยธรรมชาติ หน่วยงานจึงไม่ได้รับเงินอุดหนุน</t>
  </si>
  <si>
    <t>3) ในปีงบประมาณ พ.ศ. 2554 จังหวัดเชียงรายเกิดภัยธรรมชาติ หน่วยงานจึงได้รับเงินอุดหนุนเพื่อช่วยเหลือ</t>
  </si>
  <si>
    <t>ทำให้ค่าใช้จ่ายเงินอุดหนุนของหน่วยงานลดลง</t>
  </si>
  <si>
    <t>เหตุผลที่สำนักงานเกษตรจังหวัดแม่ฮ่องสอนมีต้นทุนทางตรงลดลง</t>
  </si>
  <si>
    <t>1) ในปีงบประมาณ พ.ศ. 2554 หน่วยงานได้รับงบประมาณจากองค์กรบริหารส่วนจังหวัดแม่ฮ่องสอน</t>
  </si>
  <si>
    <t>โครงการส่งเสริมการใช้สารจุลินทรีย์ในพื้นที่เกษตรหลังการเก็บเกี่ยว ปี 2554 แต่ในปีงบประมาณ พ.ศ. 2555</t>
  </si>
  <si>
    <t>หน่วยงานไม่ได้รับงบประมาณโครงการดังกล่าว ทำให้ค่าตอบแทน ใช้สอย วัสดุ และสาธารณูปโภคลดลง</t>
  </si>
  <si>
    <t>2) มีลูกหนี้ในปีงบประมาณ พ.ศ. 2553 มาส่งใช้ใบสำคัญในปีงบประมาณ พ.ศ. 2554 ขณะที่ลูกหนี้ในปี</t>
  </si>
  <si>
    <t>งบประมาณ พ.ศ. 2555 มาส่งใช้ใบสำคัญในปีงบประมาณ พ.ศ. 2556 ทำให้ค่าใช้จ่ายด้านการฝึกอบรมลดลง</t>
  </si>
  <si>
    <t>เหตุผลที่สำนักงานเกษตรจังหวัดนครสวรรค์มีต้นทุนทางตรงลดลง</t>
  </si>
  <si>
    <t>1) ในปีงบประมาณ พ.ศ. 2554 จังหวัดนครสวรรค์ได้รับผลกระทบจากอุทกภัยเป็นบริเวณกว้างทำให้มี</t>
  </si>
  <si>
    <t>2) ในปีงบประมาณ พ.ศ. 2554 จังหวัดนครสวรรค์มีเป้าหมายในการชี้แจงทำความเข้าใจเกี่ยวกับโครงการ</t>
  </si>
  <si>
    <t>รับขึ้นทะเบียนผู้ปลูกพืชเศรษฐกิจหลัก 3 ชนิด (ข้าว ข้าวโพดเลี้ยงสัตว์ มันสำปะหลัง) ทำให้มีค่าตอบแทน</t>
  </si>
  <si>
    <t>ผู้ประสบภัยเป็นจำนวนมากถึง 71,683 ราย หน่วยงานจึงมีค่าใช้จ่ายเกี่ยวกับภัยพิบัติสูงถึง</t>
  </si>
  <si>
    <t>อยู่ระหว่างดำเนินการขอความช่วยเหลือจากระทรวงเกษตรและสหกรณ์ ทำให้ค่าใช้จ่ายเกี่ยวกับภัยพิบัติ</t>
  </si>
  <si>
    <t>ใช้สอย วัสดุ และสาธารณูปโภคสูง แต่ในปีงบประมาณ พ.ศ. 2555 หน่วยงานใช้การกำหนดมาตรการควบคุม</t>
  </si>
  <si>
    <t>ภายในเพื่อบริหารความเสี่ยงและการควบคุมมาตรฐานตามราคากลาง ประกอบกับมีจำนวนเจ้าหน้าที่ที่ขอรับ</t>
  </si>
  <si>
    <t>จำนวนมากถึง 101,918,654.07 บาท หรือลดลงร้อยละ 86.67 เนื่องจาก</t>
  </si>
  <si>
    <t>เหตุผลที่สำนักงานเกษตรจังหวัดพิษณุโลกมีต้นทุนทางตรงลดลง</t>
  </si>
  <si>
    <t>1) ในปีงบประมาณ พ.ศ. 2555 หน่วยงานมีการควบคุมการใช้กระดาษและใช้การเปิดปิดเครื่องปรับอากาศ</t>
  </si>
  <si>
    <t>เป็นช่วงเวลา ทำให้ค่าใช้จ่ายในส่วนของค่าตอบแทน ใช้สอย วัสดุ และสาธารณูปโภคลดลง</t>
  </si>
  <si>
    <t>2) ในปีงบประมาณ พ.ศ. 2555 มีการให้ความช่วยเหลือเกษตรกรผู้ประสบภัยธรรมชาติ โดยใช้เงินทดรอง</t>
  </si>
  <si>
    <t>ราชการของผู้ว่าราชการจังหวัดพิษณุโลกในส่วนที่เป็นอำนาจของผู้ว่า ทำให้หน่วยงานไม่มีค่าใช้จ่ายเกี่ยวกับ</t>
  </si>
  <si>
    <t>ภัยพิบัติ ดังนั้น เมื่อเปรียบเทียบกับปีงบประมาณ พ.ศ. 2554 ค่าใช้จ่ายเกี่ยวกับภัยพิบัติจึงลดลง</t>
  </si>
  <si>
    <t>3) หน่วยงานมีนโยบายในการควบคุมการใช้น้ำมันเชื้อเพลิงโดยให้เจ้าหน้าที่ใช้รถคันเดียวกันในการเดินทาง</t>
  </si>
  <si>
    <t>ไปอบรม ประชุม สัมมนา และติดตามงาน/โครงการในอำเภอเดียวกัน</t>
  </si>
  <si>
    <t>1) ในปีงบประมาณ พ.ศ. 2554 มีการตัดจำหน่ายรายการครุภัณฑ์ที่ใช้ประจำศูนย์ชัยพัฒนาการเกษตร</t>
  </si>
  <si>
    <t>กระโดดสีน้ำตาล ปี 2553 จำนวน 21,099 ราย จำนวนเงิน 251,458,488.00 บาท อีกทั้งยังมีการจ่าย</t>
  </si>
  <si>
    <t>ค่าใช้จ่ายในการช่วยเหลือผู้ประสบภัยแล้ง ปี 2553 จำนวน 29 ราย จำนวนเงิน 247,854.00 บาท</t>
  </si>
  <si>
    <t>จึงมีค่าใช้จ่ายเกี่ยวกับภัยพิบัติรวมทั้งสิ้นถึง 251,706,342.00 บาท ซึ่งเกิดจากพื้นที่ความเสียหายและจำนวน</t>
  </si>
  <si>
    <t>เหตุผลที่สำนักงานเกษตรจังหวัดพิจิตรมีต้นทุนทางตรงลดลงจำนวนมาก</t>
  </si>
  <si>
    <t>ถึง 252,796,859.96 บาท หรือลดลงร้อยละ 95.96 เนื่องจาก</t>
  </si>
  <si>
    <t>เกษตรกรผู้ขอรับความช่วยเหลือจากภัยดังกล่าวมีเป็นจำนวนมากและจังหวัดเพิ่งได้รับงบประมาณช่วยเหลือ</t>
  </si>
  <si>
    <t>ในปีงบประมาณ พ.ศ. 2554 ขณะที่ปีงบประมาณ พ.ศ. 2555 ไม่มีค่าใช้จ่ายเกี่ยวกับภัยพิบัติเกิดขึ้นเลย</t>
  </si>
  <si>
    <t>จึงทำให้ค่าใช้จ่ายเกี่ยวกับภัยพิบัติของหน่วยงานลดลงเป็นจำนวนมาก</t>
  </si>
  <si>
    <t>3) ในปีงบประมาณ พ.ศ. 2554 สำนักงานเกษตรจังหวัดพิจิตรประสบอุทกภัย ทำให้วัสดุ อุปกรณ์ และ</t>
  </si>
  <si>
    <t>เครื่องใช้สำนักงาน รวมทั้งอาคาร สถานที่เกิดความเสียหาย จึงมีค่าใช้จ่ายในการปรับปรุงและซ่อมแซมพัสดุ</t>
  </si>
  <si>
    <t>ครุภัณฑ์ที่จำเป็นในการปฏิบัติงาน/ให้บริการแก่เกษตรกรอย่างเร่งด่วน ซึ่งปรากฏการณ์เช่นนี้ไม่ได้เกิดขึ้น</t>
  </si>
  <si>
    <t>ในปีงบประมาณ พ.ศ. 2555 จึงส่งผลให้ค่าตอบแทน ใช้สอย วัสดุ และสาธารณูปโภคของหน่วยงานลดลง</t>
  </si>
  <si>
    <t>จากปีงบประมาณก่อน</t>
  </si>
  <si>
    <t>4) ค่าใช้จ่ายในการเดินทางไปราชการลดลงเนื่องจากสาเหตุสำคัญ 3 ประการ ประกอบด้วย</t>
  </si>
  <si>
    <t>เหตุผลที่สำนักงานเกษตรจังหวัดเพชรบูรณ์มีต้นทุนทางตรงลดลง</t>
  </si>
  <si>
    <t>1) ในปีงบประมาณ พ.ศ. 2555 หน่วยงานไม่มีค่าใช้จ่ายเกี่ยวกับภัยพิบัติ เมื่อนำมาเปรียบเทียบกับปี</t>
  </si>
  <si>
    <t>27,699,678.00 บาท ค่าใช้จ่ายดังกล่าวจึงลดลง</t>
  </si>
  <si>
    <t>งบประมาณ พ.ศ. 2554 ที่หน่วยงานมีค่าใช้จ่ายในการช่วยเหลือเกษตรกรผู้ประสบภัยพิบัติจำนวน</t>
  </si>
  <si>
    <t>2) หน่วยงานได้รับอนุมัติเงินงบประมาณประจำปี พ.ศ. 2555 จากกลุ่มจังหวัดภาคเหนือตอนล่างและได้รับ</t>
  </si>
  <si>
    <t>พ.ศ 2554</t>
  </si>
  <si>
    <t>เหตุผลที่สำนักงานเกษตรจังหวัดราชบุรีมีต้นทุนทางตรงลดลง เนื่องจาก</t>
  </si>
  <si>
    <t>หน่วยงานได้รับการสนับสนุนงบประมาณบางส่วนจากโครงการตามแผนพัฒนาจังหวัดราชบุรีและงบกลุ่ม</t>
  </si>
  <si>
    <t>จังหวัดภาคกลางตอนล่าง 1 ประกอบกับมีปริมาณงานตามแผนการปฏิบัติงานประจำปีลดลง ทำให้</t>
  </si>
  <si>
    <t>ค่าตอบแทน ใช้สอย วัสดุ และสาธารณูปโภค ค่าใช้จ่ายเดินทางไปราชการ และค่าใช้จ่ายด้านการฝึกอบรม</t>
  </si>
  <si>
    <t>ของหน่วยงานลดลง</t>
  </si>
  <si>
    <t>เหตุผลที่สำนักงานเกษตรจังหวัดกาญจนบุรีมีต้นทุนทางตรงลดลง</t>
  </si>
  <si>
    <t>ศูนย์ต้นทุนหลักที่ 1.57 (167)</t>
  </si>
  <si>
    <t>เหตุผลที่สำนักงานเกษตรจังหวัดสุพรรณบุรีมีต้นทุนทางตรงลดลง</t>
  </si>
  <si>
    <t>เนื่องจากสาเหตุหลักที่ทำให้ต้นทุนทางตรงในส่วนของค่าใช้จ่ายบุคลากรเพิ่มขึ้นจาก 3,861,338,180.50 บาท</t>
  </si>
  <si>
    <t>ในปีงบประมาณ พ.ศ. 2554 เป็น 4,069,938,120.41 บาท ในปีงบประมาณ พ.ศ. 2555 หรือเพิ่มขึ้นถึง</t>
  </si>
  <si>
    <t>208,599,939.91 บาท คือ การเลื่อนเงินเดือนประจำปีและการปรับเงินเดือนตามคุณวุฒิในวันที่ 1 มกราคม 2555</t>
  </si>
  <si>
    <t>ตามมติคณะรัฐมนตรี การวิเคราะห์สาเหตุของการเปลี่ยนแปลงของต้นทุนทางตรงตามศูนย์ต้นทุนแยกตามประเภท</t>
  </si>
  <si>
    <t>ค่าใช้จ่ายและลักษณะของต้นทุน (คงที่/ผันแปร) จึงขอวิเคราะห์เฉพาะศูนย์ต้นทุนที่มีการเปลี่ยนแปลงอย่างมีสาระสำคัญ</t>
  </si>
  <si>
    <t>หรือเปลี่ยนแปลงเพิ่มขึ้น/ลดลงตั้งแต่ร้อยละ 20 ของต้นทุนรวมที่ไม่รวมค่าใช้จ่ายบุคลากร ดังนี้</t>
  </si>
  <si>
    <t>เนื่องจากไม่ได้รับงบประมาณเพื่อเป็นค่าใช้จ่ายเกี่ยวกับภัยพิบัติในปีงบประมาณ พ.ศ. 2555 ขณะที่ปี</t>
  </si>
  <si>
    <t>งบประมาณก่อนที่มีค่าใช้จ่ายเกี่ยวกับภัยพิบัติสูงถึง 137,582,860.50 บาท แม้ว่าในปีงบประมาณ</t>
  </si>
  <si>
    <t>พ.ศ. 2555 สำนักงานเกษตรจังหวัดสุพรรณบุรีจะมีค่าใช้จ่ายในการเดินทางไปราชการและค่าใช้จ่ายด้าน</t>
  </si>
  <si>
    <t>เนื่องจากในปีงบประมาณ พ.ศ. 2555 หน่วยงานมีปริมาณงานเพิ่มขึ้นจากปีงบประมาณ พ.ศ. 2554 จาก</t>
  </si>
  <si>
    <t>โครงการส่งเสริมการพัฒนาผลิตมะพร้าว กลุ่มจังหวัดภาคกลางตอนล่าง 2</t>
  </si>
  <si>
    <t>เกษตรกรที่ได้รับความเดือดร้อนจากการระบาดของแมลงศัตรูพืชเป็นระยะเวลานานและการเกิดภัยแล้ง</t>
  </si>
  <si>
    <t>ในพื้นที่ติดต่อกันหลายปี</t>
  </si>
  <si>
    <t>2) มีปริมาณงาน/โครงการและกิจกรรมเพื่อช่วยเหลือเกษตรกรเพิ่มขึ้น</t>
  </si>
  <si>
    <t>3) อาคารสำนักงาน โรงเก็บพัสดุ และเครื่องใช้สำนักงานชำรุดทรุดโทรมจากการใช้งานเป็นระยะเวลานาน</t>
  </si>
  <si>
    <t>ทำให้ค่าใช้จ่ายในการดูแลบำรุงรักษาเพิ่มสูงขึ้น</t>
  </si>
  <si>
    <t>4) ราคาน้ำมันเชื้อเพลิงในปัจจุบันเพิ่มสูงขึ้นประกอบกับรถยนต์ราชการเป็นรถเก่าที่ใช้งานมานานทำให้</t>
  </si>
  <si>
    <t>1) หน่วยงานมีการจัดซื้อครุภัณฑ์หลายรายการ เช่น ครุภัณฑ์คอมพิวเตอร์ ครุภัณฑ์ยานพาหนะ เป็นต้น</t>
  </si>
  <si>
    <t>รวมทั้งกรมส่งเสริมการเกษตรได้จัดซื้อเครื่องอ่านพิกัดภูมิศาสตร์และส่งมอบให้สำนักงานเกษตรจังหวัดกระบี่</t>
  </si>
  <si>
    <t>2) ในปีงบประมาณ พ.ศ. 2555 กรมส่งเสริมการเกษตรได้อนุมัติโครงการให้หน่วยงานดำเนินการเพิ่มเติมจาก</t>
  </si>
  <si>
    <t>งบประมาณตาม คง.2 คือ โครงการส่งเสริมการปลูกปาล์มน้ำมันพันธุ์ดีทดแทนสวนเก่าเพื่อรองรับผลกระทบ</t>
  </si>
  <si>
    <t>จากการเปิดเขตการค้าเสรีอาเซียน (AFTA)</t>
  </si>
  <si>
    <t>3) การปรับขึ้นของราคาน้ำมันเชื้อเพลิง</t>
  </si>
  <si>
    <t>4) ค่าสาธราณูปโภคที่เพิ่มขึ้นจากการปฏิบัติงานและสภาพภูมิอากาศ</t>
  </si>
  <si>
    <t>นาน</t>
  </si>
  <si>
    <t>5) ค่าซ่อมแซมและบำรุงรักษาครุภัณฑ์ที่เพิ่มสูงขึ้นจากการซ่อมแซมและบำรุงรักษาครุภัณฑ์ที่มีอายุการใช้งาน</t>
  </si>
  <si>
    <t>ศูนย์ต้นทุนหลักที่ 1.65 (177)</t>
  </si>
  <si>
    <t>เหตุผลที่สำนักงานเกษตรจังหวัดพังงามีต้นทุนทางตรงเพิ่มขึ้น เนื่องจาก</t>
  </si>
  <si>
    <t>ขับเคลื่อน 2 ล้อ จำนวน 2 คัน และเครื่องพิมพ์เลเซอร์ยี่ห้อ Samsung จำนวน 4 เครื่อง</t>
  </si>
  <si>
    <t>บ้านพักข้าราชการระดับอำเภอและระดับจังหวัด</t>
  </si>
  <si>
    <t>1) ในปีงบประมาณ พ.ศ. 2554 สำนักงานเกษตรจังหวัดสงขลาได้รับงบประมาณเป็นค่าซ่อมแซมสำนักงาน</t>
  </si>
  <si>
    <t>เกษตรอำเภอที่ได้รับความเสียหายจากอุทกภัย ขณะที่ปีงบประมาณ พ.ศ. 2555 จังหวัดสงขลาไม่เกิดอุทกภัย</t>
  </si>
  <si>
    <t>จึงไม่ได้รับงบประมาณดังกล่าว</t>
  </si>
  <si>
    <t>2) ในปีงบประมาณ พ.ศ. 2554 หน่วยงานได้รับมอบหมายให้ดำเนินงานตามโครงการไทยเข้มแข็งของรัฐบาล</t>
  </si>
  <si>
    <t>ขณะที่ปีงบประมาณ พ.ศ. 2555 หน่วยงานไม่มีการดำเนินงานในโครงการดังกล่าว</t>
  </si>
  <si>
    <t>2) ในปีงบประมาณ พ.ศ. 2554 หน่วยงานได้รับจัดสรรงบประมาณเพื่อเป็นค่าใช้จ่ายในการช่วยเหลือ</t>
  </si>
  <si>
    <t>1) ในปีงบประมาณ พ.ศ. 2554 หน่วยงานได้รับมอบหมายงานในหลายโครงการทั้งในส่วนของเงิน</t>
  </si>
  <si>
    <t>งบประมาณและเงินนอกงบประมาณ ขณะที่ปีงบประมาณ พ.ศ. 2555 โครงการดังกล่าวได้สิ้นสุดลง/ไม่มี</t>
  </si>
  <si>
    <t>3) หน่วยงานมีการโอนเงินเหลือจ่ายคืนโครงการบริหารจัดการผลไม้ภาคใต้ ปี 2553 คืนกรมส่งเสริม</t>
  </si>
  <si>
    <t>การเกษตรทำให้มีค่าใช้จ่ายอื่น ขณะที่ปีงบประมาณ พ.ศ. 2554 ไม่มีค่าใช้จ่ายดังกล่าว</t>
  </si>
  <si>
    <t>การมอบหมายให้หน่วยงานดำเนินการต่อ เช่น โครงการส่งเสริมการปลูกปาล์มน้ำมัน (TKK) เงินงบกลางเพื่อ</t>
  </si>
  <si>
    <t>เป็นค่าใช้จ่ายในการดำเนินงานโครงการประกันรายได้เกษตรกรผู้ปลูกพืช ปี 2553/2554 โครงการส่งเสริม</t>
  </si>
  <si>
    <t>การปลูกพืชไร่/ผักเป็นรายได้เสริม เงินอุดหนุนเพื่อเป็นค่าใช้จ่ายในการจัดตั้งสภาเกษตรกร เงินอุดหนุนเพื่อ</t>
  </si>
  <si>
    <t>เป็นค่าใช้จ่ายในการเตรียมพื้นที่ปลูกปาล์มน้ำมัน (TKK) และโครงการบริหารจัดการผลไม้ภาคใต้</t>
  </si>
  <si>
    <t>เหตุผลที่สำนักงานเกษตรจังหวัดยะลามีต้นทุนทางตรงลดลง เนื่องจาก</t>
  </si>
  <si>
    <t>หน่วยงานมีการบริหารจัดการให้มีการใช้วัสดุสำนักงานและสาธารณูปโภคในส่วนของไฟฟ้า ประปา และ</t>
  </si>
  <si>
    <t>โทรศัพท์ ให้เป็นไปอย่างประหยัด รวมทั้งมีการจัดซื้อรถใหม่มาทดแทนเพื่อลดค่าใช้จ่ายในการซ่อมแซมและ</t>
  </si>
  <si>
    <t>บำรุงรักษารถยนต์ราชการ ประกอบกับสถานการณ์ตลาดผลไม้ในปีงบประมาณ พ.ศ. 2555 ไม่รุนแรงเท่ากับ</t>
  </si>
  <si>
    <t>ปีงบประมาณ พ.ศ. 2554 ทำให้มีการใช้จ่ายเงินอุดหนุนเพื่อช่วยเหลือเกษตรกรและแก้ไขปัญหาผลไม้ลดลง</t>
  </si>
  <si>
    <t>ตามไปด้วย</t>
  </si>
  <si>
    <t>ศูนย์ต้นทุนหลักที่ 1.77 (197)</t>
  </si>
  <si>
    <t>เหตุผลที่สำนักงานเกษตรจังหวัดบึงกาฬมีต้นทุนทางตรงเพิ่มขึ้นถึงร้อยละ</t>
  </si>
  <si>
    <t>544.18 เนื่องจากสำนักงานเกษตรจังหวัดบึงกาฬได้ถูกจัดตั้งขึ้นเมื่อวันที่ 23 มีนาคม 2554 ทำให้ในปี</t>
  </si>
  <si>
    <t>งบประมาณ พ.ศ. 2554 มีการเบิกค่าใช้จ่ายในการดำเนินงานเพียง 6 เดือน ดังนั้น เมื่อนำมาเปรียบเทียบกับ</t>
  </si>
  <si>
    <t>ปีงบประมาณ พ.ศ. 2555 ที่มีการดำเนินงานเต็มปีงบประมาณ ต้นทุนของหน่วยงานจึงสูงขึ้นมาก</t>
  </si>
  <si>
    <t>เหตุผลที่สำนักงานเกษตรอำเภอภูเขียว จังหวัดชัยภูมิมีต้นทุนทางตรง</t>
  </si>
  <si>
    <t>เพิ่มขึ้นร้อยละ 37.48 เนื่องจากการเพิ่มขึ้นของค่าเสื่อมราคา-ครุภัณฑ์สำรวจจำนวน 1,895.94 บาท</t>
  </si>
  <si>
    <t>ซึ่งเป็นผลมาจากการรับโอนเครื่องอ่านพิกัดภูมิศาสตร์ (GPS) ยี่ห้อ GARMIN จากศูนย์สารสนเทศของ</t>
  </si>
  <si>
    <t>กรมส่งเสริมการเกษตร</t>
  </si>
  <si>
    <t>เพิ่มขึ้น เนื่องจากหน่วยงานมีโครงการ/กิจกรรมมากกว่าปี 2554 รวมทั้งมีค่าใช้จ่ายในการพื้นฟูและช่วยเหลือ</t>
  </si>
  <si>
    <t>ผู้ประสบภัยน้ำท่วม ได้แก่ โครงการซ่อมแซมเครื่องจักรกลเกษตร/เครื่องยนต์เกษตร โครงการชาวชัยนาท</t>
  </si>
  <si>
    <t>กลับบ้านปลอดภัยสุขใจถ้วนหน้า กิจกรรมสัมมนาเชิงปฏิบัติการ กิจกรรมอบรมนักบริหารระดับกลาง และ</t>
  </si>
  <si>
    <t>การซ่อมแซมรถบรรทุกเพื่อช่วยเหลือผู้ประสบภัยน้ำท่วม</t>
  </si>
  <si>
    <t>ศูนย์ต้นทุนหลักที่ 5.2 (50)</t>
  </si>
  <si>
    <t>เหตุผลที่ศูนย์ส่งเสริมวิศวกรรมการเกษตรที่ 4 จังหวัดเพชรบุรีมีต้นทุน</t>
  </si>
  <si>
    <t>ทางตรงเพิ่มขึ้น เนื่องจากหน่วยงานได้รับเป้าหมายในการฝึกอบรมเพิ่มขึ้นจาก 250 ราย ในปีงบประมาณ</t>
  </si>
  <si>
    <t>พ.ศ. 2554 เป็น 350 ราย ในปีงบประมาณ พ.ศ. 2555 ประกอบกับในปีงบประมาณ พ.ศ. 2554 หน่วยงาน</t>
  </si>
  <si>
    <t>ไม่ได้บันทึกรายการค่าเสื่อมราคาสินทรัพย์ไม่ระบุรายละเอียด แต่ในปีงบประมาณ พ.ศ. 2555 หน่วยงาน</t>
  </si>
  <si>
    <t>ได้ทำการบันทึกรายการค่าเสื่อมราคาสินทรัพย์ไม่ระบุรายละเอียดทั้งในส่วนของอาคารและครุภัณฑ์</t>
  </si>
  <si>
    <t>มีต้นทุนทางตรงเพิ่มขึ้น เนื่องจากหน่วยงานได้รับมอบหมายโครงการและจำนวนเกษตรกรเป้าหมายเพิ่มขึ้น</t>
  </si>
  <si>
    <t>1) โครงการส่งเสริมและพัฒนาอาชีพการเกษตรเฉพาะด้าน ซึ่งมีจำนวนเกษตรกรเป้าหมายที่ต้องฝึกอาชีพ</t>
  </si>
  <si>
    <t>การเกษตรเฉพาะด้านเพิ่มขึ้นจาก 200 ราย ในปีงบประมาณ พ.ศ. 2554 เป็น 600 ราย ในปีงบประมาณ</t>
  </si>
  <si>
    <t>พ.ศ. 2555 จึงส่งผลให้ได้รับจัดสรรงบประมาณเพิ่มขึ้นจาก 40,000.00 บาท ในปีงบประมาณ พ.ศ. 2554</t>
  </si>
  <si>
    <t>เป็น 240,000.00 บาท ในปีงบประมาณ พ.ศ. 2555</t>
  </si>
  <si>
    <t>ศูนย์ต้นทุนหลักที่ 6.5 (99)</t>
  </si>
  <si>
    <t>เหตุผลที่ศูนย์ส่งเสริมและพัฒนาอาชีพการเกษตร จังหวัดพิษณุโลก (ผึ้ง)</t>
  </si>
  <si>
    <t>มีต้นทุนทางตรงเพิ่มขึ้น เนื่องจากหน่วยงานได้รับจำนวนเกษตรกรเป้าหมายที่ต้องดำเนินการจัดฝึกอบรม</t>
  </si>
  <si>
    <t>เพิ่มขึ้นจาก 250 ราย ในปีงบประมาณ พ.ศ. 2554 เป็น 600 ราย ในปีงบประมาณ พ.ศ. 2555 จึงได้รับ</t>
  </si>
  <si>
    <t>จัดสรรงบประมาณเพิ่มขึ้นตามไปด้วย ประกอบกับในปีงบประมาณ พ.ศ. 2554 หน่วยงานไม่ได้บันทึกรายการ</t>
  </si>
  <si>
    <t>ค่าเสื่อมราคาสินทรัพย์ไม่ระบุรายละเอียด แต่ในปีงบประมาณ พ.ศ. 2555 หน่วยงานได้ทำการบันทึกรายการ</t>
  </si>
  <si>
    <t>ค่าเสื่อมราคาสินทรัพย์ไม่ระบุรายละเอียดทั้งในส่วนของอาคารและครุภัณฑ์</t>
  </si>
  <si>
    <t>ลดลง เนื่องจากหน่วยงานมีค่าตอบแทน ใช้สอย วัสดุ และสาธารณูปโภคลดลง ซึ่งเป็นผลจาก</t>
  </si>
  <si>
    <t>1) หน่วยงานได้จัดซื้อยานพาหนะมาทดแทนครุภัณฑ์เก่าที่หมดอายุการใช้งานและมีค่าซ่อมแซมและบำรุง</t>
  </si>
  <si>
    <t>รักษาสูง ทำให้ค่าซ่อมแซมและบำรุงรักษาลดลง</t>
  </si>
  <si>
    <t>2) ในปีงบประมาณ พ.ศ. 2554 หน่วยงานมีการปรับปรุงซ่อมแซมบ้านพักข้าราชการ จำนวน 5 หลัง ขณะที่</t>
  </si>
  <si>
    <t>ปีงบประมาณ พ.ศ. 2555 ไม่มีค่าใช้จ่ายดังกล่าว</t>
  </si>
  <si>
    <t>3) หน่วยงานได้รับงบประมาณในการจัดนิทรรศการพืชสวนโลกลดลงจาก 423,000.00 บาท ในปีงบประมาณ</t>
  </si>
  <si>
    <t>4) ในปีงบประมาณ พ.ศ. 2554 หน่วยงานได้รับจัดสรรงบประมาณค่าสาธารณูปโภคเพิ่มเติมเนื่องจากต้อง</t>
  </si>
  <si>
    <t>เบิกจ่ายให้ศูนย์สาขา จำนวน 5 ศูนย์ แต่ในปีงบประมาณ พ.ศ. 2555 หน่วยงานไม่ได้รับจัดสรรงบประมาณ</t>
  </si>
  <si>
    <t>ดังกล่าว</t>
  </si>
  <si>
    <t>เหตุผลที่ศูนย์บริหารศัตรูพืช จังหวัดชลบุรีมีต้นทุนทางตรงเพิ่มขึ้น</t>
  </si>
  <si>
    <t>เนื่องจากหน่วยงานได้รับอนุมัติงาน/โครงการเพิ่มขึ้น ดังนี้</t>
  </si>
  <si>
    <t xml:space="preserve">   - ผลิตขยายแตนเบียนเพลี้ยแป้งมันสัมปะหลังเพื่องปล่อยแบบควบคุมพื้นที่ จำนวน 176,400 ตัว</t>
  </si>
  <si>
    <t xml:space="preserve">   จำนวนเงิน 229,320.00 บาท</t>
  </si>
  <si>
    <t xml:space="preserve">   - ผลิตขยายแตนเบียนเพลี้ยแป้งมันสัมปะหลังเพื่องปล่อยในพื้นที่ระบาด จำนวน 1,500,000 ตัว</t>
  </si>
  <si>
    <t xml:space="preserve">   จำนวนเงิน 1,950,000.00 บาท</t>
  </si>
  <si>
    <t xml:space="preserve">   - ผลิตแมงช้างปีใส จำนวน 600,000 ตัว จำนวนเงิน 300,000.00 บาท</t>
  </si>
  <si>
    <t>1) โครงการเพิ่มประสิทธิภาพการผลิตพืชมันสัมปะหลัง ซึ่งต้องดำเนินการ</t>
  </si>
  <si>
    <t>2) โครงการเพิ่มประสิทธิภาพการผลิตพืชเศรษฐกิจมะพร้าว ซึ่งต้องดำเนินการ</t>
  </si>
  <si>
    <t xml:space="preserve">   - ปล่อยแตนเบียน Asecodes hispinarum จำนวน 8,175 มัมมี่ แตนเบียน Bracon hebetor จำนวน</t>
  </si>
  <si>
    <t xml:space="preserve">   - ปล่อยแตนเบียน Asecodes hispinarum จำนวน 30,000 มัมมี่ แตนเบียน Bracon hebetor จำนวน</t>
  </si>
  <si>
    <t>3) โครงการฟื้นฟูอาชีพทางการเกษตรหลังน้ำลด (ผลิตขยายเชื้อราฯ) จำนวน 18,000 กิโลกรัม จำนวนเงิน</t>
  </si>
  <si>
    <t>810,000.00 บาท</t>
  </si>
  <si>
    <t>4) โครงการฝึกอาชีพการเกษตรเฉพาะด้าน จำนวน 400 ราย จำนวนเงิน 287,000.00 บาท</t>
  </si>
  <si>
    <t>รวมทั้ง ยังมีการจัดซื้อรถบรรทึกขนาด 1 ตัน และหลังไฟเบอร์กลาสส่งผลให้หน่วยงานมีค่าเสื่อมราคาเพิ่มขึ้น</t>
  </si>
  <si>
    <t>เนื่องจากหน่วยงานได้รับมอบหมายงานในกิจกรรมหลักเพิ่มประสิทธิภาพการผลิตสินค้าเกษตรเพิ่มขึ้น</t>
  </si>
  <si>
    <t>2 กิจกรรม ดังนี้</t>
  </si>
  <si>
    <t>1) การเพิ่มประสิทธิภาพการผลิตสินค้าเกษตร (มันสำปะหลัง) โดยเพิ่ม</t>
  </si>
  <si>
    <t xml:space="preserve">   - การผลิตขยายแตนเบียนเพลี้ยแป้งมันสำปะหลังสีชมพูเพื่อปล่อยแบบครอบคลุมพื้นที่ จำนวน</t>
  </si>
  <si>
    <t>2) การเพิ่มประสิทธิภาพการผลิตพืชเศรษฐกิจ (มะพร้าว) โดยเพิ่ม</t>
  </si>
  <si>
    <t xml:space="preserve">   - การผลิตขยายแมลงช้างปีกใส จำนวน 300,000 ตัว งบประมาณ 150,000.00 บาท</t>
  </si>
  <si>
    <t xml:space="preserve">   - การผลิตขยายไข่หนอนผีเสื้อข้าวสาร จำนวน 20,000 กรัม งบประมาณ 200,000.00 บาท</t>
  </si>
  <si>
    <t xml:space="preserve">   - การผลิตขยายแตนเบียนไตรโคแกรมมา จำนวน 100,000 แผ่น งบประมาณ 760,000.00 บาท</t>
  </si>
  <si>
    <t>ซึ่งศูนย์บริหารศัตรูพืช จังหวัดขอนแก่น ได้บริหารจัดการงบประมาณอย่างมีประสิทธิภาพและผลิตขยาย</t>
  </si>
  <si>
    <t>ศัตรูธรรมชาติได้ครบตามเป้าหมาย</t>
  </si>
  <si>
    <t>เนื่องจากมีการกันเงินงบกลางของปีงบประมาณ พ.ศ. 2554 ไว้เบิกเหลื่อมปีงบประมาณ พ.ศ. 2555 ตั้งแต่</t>
  </si>
  <si>
    <t>วันที่ 1 ตุลาคม 2554 ถึงวันที่ 31 มีนาคม 2555 เพื่อใช้ในโครงการจัดการเพลี้ยแป้งมันสำปะหลัง ปี 2555</t>
  </si>
  <si>
    <t>โดยมีการปฏิบัติงานตามภารกิจของหน่วยงานในเขตพื้นที่ควบคุม 9 จังหวัด แบ่งเป็นค่าใช้จ่ายในการเดินทาง</t>
  </si>
  <si>
    <t>ไปราชการ ค่าวัสดุงานผลิตขยายฯ ค่าจ้างนักวิชาการส่งเสริมการเกษตร และค่าจ้างเหมาบริการงานผลิต</t>
  </si>
  <si>
    <t>ขยายศัตรูธรรมชาติ</t>
  </si>
  <si>
    <t>เนื่องจากหน่วยงานได้รับอนุมัติจัดสรรงบประมาณเพิ่มขึ้นจากปีงบประมาณ พ.ศ. 2554 เพื่อใช้เป็นค่าใช้จ่าย</t>
  </si>
  <si>
    <t>ในโครงการลดความเสี่ยงจากการระบาดของศัตรูพืช กิจกรรมย่อยผลิตขยายศัตรูธรรมชาติ (ศัตรูธรรมชาติ</t>
  </si>
  <si>
    <t>ของศัตรูมะพร้าว) เพื่อปลดปล่อยในพื้นที่ที่มีการระบาด</t>
  </si>
  <si>
    <t>(พันธุ์พืชเพาะเลี้ยง) มีต้นทุนทางตรงเพิ่มขึ้น เนื่องจากในปีงบประมาณ พ.ศ. 2554 หน่วยงานไม่ได้บันทึก</t>
  </si>
  <si>
    <t>ค่าเสื่อมราคาสินทรัพย์ไม่ระบุรายละเอียด แต่ในปีงบประมาณ พ.ศ. 2555 หน่วยงานได้ทำการบันทึกค่าเสื่อม</t>
  </si>
  <si>
    <t>ราคาสินทรัพย์ไม่ระบุทั้งในส่วนของอาคารและครุภัณฑ์ และในปีดังกล่าวหน่วยงานยังมีการสร้างอาคาร</t>
  </si>
  <si>
    <t>ปฏิบัติการเนื้อเยื่อ จำนวน 1 อาคาร และมีการจัดซื้อเครื่องตัดหญ้า จำนวน 2 เครื่อง ทำให้ค่าเสื่อมราคา</t>
  </si>
  <si>
    <t>สินทรัพย์ของหน่วยงานเพิ่มสูงขึ้น</t>
  </si>
  <si>
    <t>เหตุผลที่ศูนย์ส่งเสริมและพัฒนาอาชีพการเกษตร จังหวัด</t>
  </si>
  <si>
    <t>1) งบกองทุนปรับโครงสร้างการผลิตภาคการเกษตรเพื่อเพิ่มขีดความสามารถการแข่งขันของประเทศ เพื่อใช้</t>
  </si>
  <si>
    <t>เป็นค่าใช้จ่ายดำเนินงานตามโครงการส่งเสริมการปลูกปาล์มน้ำมันพันธุ์ดีทดแทนสวนเก่าเพื่อรองรับผลกระทบ</t>
  </si>
  <si>
    <t>2) งบเงินรายได้จากการดำเนินงาน เพื่อใช้เป็นค่าใช้จ่ายในการดำเนินงานตามโครงการแปลงเรียนรู้การผลิต</t>
  </si>
  <si>
    <t>จากการเปิดเลรีการค้า AFTA ปี 2554/2555 โดยได้รับงบประมาณจำนวน 7,040,000.00 บาท</t>
  </si>
  <si>
    <t>และขยายกิ่งพันธุ์ยางพาราพันธุ์ดี และโครงการส่งเสริมและพัฒนาการผลิตปูเล่เพื่อการยังชีพ โดยได้รับ</t>
  </si>
  <si>
    <t>งบประมาณจำนวน 840,000.00 บาท และ 484,800.00 บาท ตามลำดับ</t>
  </si>
  <si>
    <t>ศูนย์ต้นทุนหลักที่ 9.9 (96)</t>
  </si>
  <si>
    <t>เหตุผลที่ศูนย์ส่งเสริมและพัฒนาอาชีพการเกษตร จังหวัดลำพูน (พันธุ์พืช</t>
  </si>
  <si>
    <t>เพาะเลี้ยง) มีต้นทุนทางตรงลดลง เนื่องจาก</t>
  </si>
  <si>
    <t>1) ในปีงบประมาณ พ.ศ. 2555 สินทรัพย์บางรายการของหน่วยงานเป็นสินทรัพย์เก่าที่หมดอายุการใช้งาน</t>
  </si>
  <si>
    <t>ดังนั้น เมื่อนำค่าเสื่อมราคาของปีงบประมาณ พ.ศ. 2554 มาเปรียบเทียบกับค่าเสื่อมราคาของปีงบประมาณ</t>
  </si>
  <si>
    <t>พ.ศ. 2554 ที่สินทรัพย์ดังกล่าวยังไม่หมดอายุการใช้งาน ค่าเสื่อมราคาของหน่วยงานจึงลดลง</t>
  </si>
  <si>
    <t>2) ในปีงบประมาณ พ.ศ. 2555 หน่วยงานไม่ได้รับอนุมัติจัดสรรเงินงบประมาณในโครงการศูนย์เรียนรู้พืช</t>
  </si>
  <si>
    <t>อำเภอ และโครงการจัดนิทรรศการงานราชพฤกษ์ ปี 2554</t>
  </si>
  <si>
    <t>3) ในนปีงบประมาณ พ.ศ. 2555 หน่วยงานไม่ได้รับอนุมัติจัดสรรเงินงบประมาณในโครงการศูนย์เรียนรู้พืช</t>
  </si>
  <si>
    <t>อำเภอ ซึ่งโครงการดังกล่าวต้องจัดส่งพันธุ์พืชไปยังจุดเรียนรู้พืชอำเภอในจังหวัดต่างๆ ในเขตความรับผิดชอบ</t>
  </si>
  <si>
    <t>นครศรีธรรมราช (พันธุ์พืชเพาะเลี้ยง) มีต้นทุนทางตรงเพิ่มขึ้นถึงร้อยละ 87.62 เนื่องจากในปีงบประมาณ</t>
  </si>
  <si>
    <t>พ.ศ. 2554 หน่วยงานได้รับเงินงบปกติจากกรมส่งเสริมการเกษตรเท่านั้น ขณะที่ปีงบประมาณ พ.ศ. 2555</t>
  </si>
  <si>
    <t>มีต้นทุนทางตรงเพิ่มขึ้น เนื่องจาก</t>
  </si>
  <si>
    <t>1) มีการกันเงินงบประมาณ พ.ศ. 2554 ไว้เบิกเหลื่อมปีงบประมาณ พ.ศ. 2555 เพื่อเป็นค่าใช้จ่ายใน</t>
  </si>
  <si>
    <t>การซ่อมแซมอาคารฝึกอบรมและหอพัก และเป็นค่าจ้างเหมาปรับปรุงภูมิทัศน์ ทำให้ค่าตอบแทน ใช้สอย วัสดุ</t>
  </si>
  <si>
    <t>และสาธารณูปโภคของหน่วยงานเพิ่มขึ้น</t>
  </si>
  <si>
    <t>2) เจ้าหน้าที่ของหน่วยงานต้องออกไปปฏิบัติงานตามภารกิจที่ได้รับมอบหมายและตามโครงการที่ได้รับ</t>
  </si>
  <si>
    <t>จัดสรรในเขตพื้นที่ภาคตะวันออก จำนวน 8 จังหวัด ได้แก่ ชลบุรี ระยอง จันทบุรี ตราด สระแก้ว ปราจีนบุรี</t>
  </si>
  <si>
    <t>นครนายก และสมุทรปราการ ทำให้ค่าใช้จ่ายในการเดินทางไปราชการของหน่วยงานเพิ่มสูงขึ้น</t>
  </si>
  <si>
    <t>(พืชสวน) มีต้นทุนทางตรงเพิ่มขึ้น เนื่องจากในปีงบประมาณ พ.ศ. 2555 หน่วยงานมีภารกิจในการดำเนิน</t>
  </si>
  <si>
    <t>กิจกรรมด้านการฝึกอาชีพและการจัดองค์ความรู้ต่างๆ มากขึ้น ตลอดจนมีการถ่ายทอดความรู้ให้แก่เกษตรกร</t>
  </si>
  <si>
    <t>เป้าหมายและพื้นที่รับผิดชอบเพิ่มขึ้นทำให้มีต้นทุนผันแปรเพิ่มขึ้น เช่น โครงการผลิตกล้าพันธุ์พืชผักเยียวยา</t>
  </si>
  <si>
    <t>เกษตรกร โครงการส่งเสริมสินค้าเกษตรปลอดภัย โครงการเพิ่มประสิทธิภาพด้านบริหารจัดการทางการเกษตร</t>
  </si>
  <si>
    <t>เหตุผลที่ศูนย์ส่งเสริมและพัฒนาอาชีพการเกษตร จังหวัดยโสธร</t>
  </si>
  <si>
    <t>จึงมีค่าใช้จ่ายในการจัดหาวัสดุเพื่อประกอบการฝึกอบรมเพิ่มขึ้น</t>
  </si>
  <si>
    <t>2) ในปีงบประมาณ พ.ศ. 2555 หน่วยงานได้รับมอบหมายให้ร่วมจัดนิทรรศการโครงการคลีนิกเกษตร</t>
  </si>
  <si>
    <t>เคลื่อนที่ในพระราชานุเคราะห์ฯ เพิ่มขึ้นเป็น 10 ครั้ง ในพื้นที่ 7 ได้แก่ ยโสธร อำนาญเจริญ อุบลราชธานี</t>
  </si>
  <si>
    <t>กาฬสินธุ์ มุกดาหาร ร้อยเอ็ด และจังหวัดขอนแก่น ทำให้ค่าใช้จ่ายในหมวดค่าตอบแทน ใช้สอย วัสดุ และ</t>
  </si>
  <si>
    <t>สาธารณูปโภคเพิ่มขึ้น</t>
  </si>
  <si>
    <t>ความรู้วิชาการและฝึกปฏิบัติให้แก่เกษตรกร จำนวน 600 ราย ในปีงบประมาณ พ.ศ. 2555 หน่วยงาน</t>
  </si>
  <si>
    <t>1) หน่วยงานได้ปรับปรุงหลักสูตรและกระบวนการในการฝึกอบรมอาชีพการเกษตรเฉพาะด้าน เพื่อถ่ายทอด</t>
  </si>
  <si>
    <t>3) หน่วยงานไม่ได้บันทึกค่าเสื่อมราคาสินทรัพย์ไม่ระบุรายละเอียดในปีงบประมาณ พ.ศ. 2554 แต่มาบันทึก</t>
  </si>
  <si>
    <t>ในปีงบประมาณ พ.ศ. 2555 ประกอบกับมีการจัดซื้อเครื่องคอมพิวเตอร์ จำนวน 2 เครื่อง ค่าเสื่อมราคา</t>
  </si>
  <si>
    <t>สินทรัพย์ในปีงบประมาณ พ.ศ. 2555 จึงสูงกว่าค่าเสื่อมราคาสินทรัพย์ปีงบประมาณ พ.ศ. 2554</t>
  </si>
  <si>
    <t>150 ราย ในปีงบประมาณ พ.ศ. 2554 เป็น 1,000 ราย ในปีงบประมาณ พ.ศ. 2555 ทำให้งบประมาณ</t>
  </si>
  <si>
    <t>มีต้นทุนทางตรงเพิ่มขึ้น เนื่องจากหน่วยงานได้รับมอบเป้าหมายในการอบรมเกษตรกรเพิ่มขึ้นในแผนงาน</t>
  </si>
  <si>
    <t>ปรับโครงสร้างเศรษฐกิจภาคการเกษตร กิจกรรมหลักส่งเสริมและพัฒนาอาชีพการเกษตรเฉพาะด้านจาก</t>
  </si>
  <si>
    <t>ที่ได้รับเพิ่มขึ้นจาก 30,000.00 บาท เป็น 590,000.00 บาท ซึ่งหน่วยงานสามารถอบรมเกษตรกรได้</t>
  </si>
  <si>
    <t>เกินกว่าเป้าหมายที่กรมส่งเสริมการเกษตรกำหนด คือ 1,418 ราย ค่าใช้จ่ายด้านการฝึกอบรมของหน่วยงาน</t>
  </si>
  <si>
    <t>จึงเพิ่มขึ้น ประกอบกับค่ากระแสไฟฟ้าเพิ่มขึ้นส่งผลให้ค่าสาธารณูปโภคของหน่วยงานเพิ่มขึ้นตามไปด้วย</t>
  </si>
  <si>
    <t>เหตุผลที่กรมส่งเสริมการเกษตรมีต้นทุนทางตรงลดลง เนื่องจากในปี</t>
  </si>
  <si>
    <t>งบประมาณ พ.ศ. 2555 มีครุภัณฑ์สำนักงานของกรมส่งเสริมการเกษตรหลายรายการที่หมดอายุการใช้งาน</t>
  </si>
  <si>
    <t>จึงส่งผลให้ค่าเสื่อมราคา-ครุภัณฑ์สำนักงานลดลงมาก</t>
  </si>
  <si>
    <t>ศูนย์ต้นทุนสนับสนุนที่ 1.3 (2)</t>
  </si>
  <si>
    <t>เหตุผลที่กลุ่มตรวจสอบภายในมีต้นทุนทางตรงเพิ่มขึ้น เนื่องจากใน</t>
  </si>
  <si>
    <t>ปีงบประมาณ พ.ศ. 2554 กลุ่มตรวจสอบภายในมีการเดินทางไปเข้าตรวจหน่วยงานส่วนภูมิภาครวมทั้งสิ้น</t>
  </si>
  <si>
    <t>16 หน่วยงาน แต่ในปีงบประมาณ พ.ศ. 2555 กลุ่มตรวจสอบภายในมีเดินทางไปเข้าตรวจหน่วยงาน</t>
  </si>
  <si>
    <t>ส่วนภูมิภาคเพิ่มขึ้นเป็น 22 หน่วยงาน ทำให้ค่าใช้จ่ายเดินทางไปราชการเพิ่มขึ้น ประกอบกับการเข้าตรวจ</t>
  </si>
  <si>
    <t>แต่ละครั้งจำเป็นต้องใช้วัสดุในการจัดเตรียมข้อมูลออกตรวจและออกรายงาน จึงส่งผลให้ค่าตอบแทน ใช้สอย</t>
  </si>
  <si>
    <t>วัสดุ และสาธารณูปโภคเพิ่มขึ้นตามไปด้วย</t>
  </si>
  <si>
    <t>ศูนย์ต้นทุนสนับสนุนที่ 1.6 (5)</t>
  </si>
  <si>
    <t>เหตุผลที่กองคลังมีต้นทุนทางตรงเพิ่มขึ้นเป็นจำนวนมากถึงร้อยละ</t>
  </si>
  <si>
    <t>467.48 เนื่องจากมีค่าใช้จ่ายผลักส่งเป็นรายได้แผ่นดินสูงถึง 19,881,004.47 บาท ซึ่งเป็นผลมาจาก</t>
  </si>
  <si>
    <t>1) การรับคืนเงินยืมในงบประมาณเหลือจ่ายข้ามปีงบประมาณ ในวันที่ 4 ตุลาคม 2554 ตามสัญญา</t>
  </si>
  <si>
    <t>การยืมเงินที่ 608/54 จำนวนเงิน 81.00 บาท</t>
  </si>
  <si>
    <t>2) การเบิกหักผลักส่งเงินฝากคลังของเงินทุนหมุนเวียนเพื่อซื้อรถจักรยานยนต์ผ่อนส่งที่กรมส่งเสริมการเกษตร</t>
  </si>
  <si>
    <t>ฝากไว้ที่กระทรวงการคลังในชื่อบัญชีเงินทุนฯ เลขที่ 00967 ส่งเป็นรายได้แผ่นดิน ในวันที่ 14 ตุลาคม 2554</t>
  </si>
  <si>
    <t>จำนวนเงิน 17,207,018.05 บาท เนื่องจากมีการชำระบัญชีเงินทุนหมุนเวียนดังกล่าว</t>
  </si>
  <si>
    <t>3) การเบิกหักผลักส่งเงินฝากคลังของเงินทุนหมุนเวียนเพื่อการผลิตและขยายพันธุ์ยางที่กรมส่งเสริมการเกษตร</t>
  </si>
  <si>
    <t>ฝากไว้ที่กระทรวงการคลัง บัญชีเงินฝากกระทรวงการคลัง เลขที่ 00972 ส่งเป็นรายได้แผ่นดิน ในวันที่ 14</t>
  </si>
  <si>
    <t>ตุลาคม 2554 จำนวนเงิน 2,430,875.42 บาท เนื่องจากมีการชำระบัญชีเงินทุนหมุนเวียนดังกล่าว</t>
  </si>
  <si>
    <t>4) การเบิกหักผลักส่งเงินฝากคลังเงินของเงินทุนหมุนเวียนเพื่อซื้อรถจักรยานยนต์ผ่อนส่งซึ่งคงค้างอยู่ในบัญชี</t>
  </si>
  <si>
    <t>เงินฝากคลังของส่วนภูมิภาคส่งเป็นรายได้แผ่นดิน ในวันที่ 23 มีนาคม 2555 จำนวนเงิน 243,030.00 บาท</t>
  </si>
  <si>
    <t>ซึ่งเป็นไปตามมติที่ประชุมของคณะกรรมการชำระบัญชีเงินทุนหมุนเวียนเพื่อซื้อรถจักรยานยนต์ผ่อนส่งและ</t>
  </si>
  <si>
    <t>เงินทุนหมุนเวียนเพื่อการผลิตและขยายพันธุ์ยาง ครั้งที่ 1/2554 เมื่อวันที่ 26 กันยายน 2554 และกระทรวง</t>
  </si>
  <si>
    <t>การคลังได้ดำเนินการปิดบัญชีเงินฝากคลังของกรมส่งเสริมการเกษตรแล้ว ตามหนังสือกรมบัญชีกลาง</t>
  </si>
  <si>
    <t>ด่วนที่สุด ที่ กค 0427/13259 ลงวันที่ 20 เมษายน 2555</t>
  </si>
  <si>
    <t>เหตุผลที่กองแผนงานมีต้นทุนทางตรงลดลงมากถึงร้อยละ 94.61 หรือ</t>
  </si>
  <si>
    <t>ลดลง 337,774,098.63 บาท เนื่องจากในปีงบประมาณ พ.ศ. 2554 กองแผนงานได้รับจัดสรรงบประมาณ</t>
  </si>
  <si>
    <t>ตามพระราชบัญญัติงบประมาณรายจ่ายประจำปี จำนวน 350 ล้านบาท เพื่อเป็นค่าใช้จ่ายในการชดใช้</t>
  </si>
  <si>
    <t>เงินคืนกองทุนสงเคราะห์เกษตรกร แต่ในปีงบประมาณ พ.ศ. 2555 กองแผนงานได้รับงบประมาณเพื่อเป็น</t>
  </si>
  <si>
    <t>ค่าใช้จ่ายเกี่ยวกับภัยพิบัติ จำนวน 10.686 ล้านบาท ค่าใช้จ่ายเกี่ยวกับภัยพิบัติของกองแผนงานจึงลดลง</t>
  </si>
  <si>
    <t>เหตุผลที่กองพัฒนาการเกษตรพื้นที่เฉพาะมีต้นทุนทางตรงเพิ่มขึ้น</t>
  </si>
  <si>
    <t>เนื่องจากการปรับตัวสูงขึ้นของค่าตอบแทน ใช้สอย วัสดุ และสาธารณูปโภคของหน่วยงานในปีงบประมาณ</t>
  </si>
  <si>
    <t>พ.ศ. 2555 ซึ่งเป็นผลมาจากการได้รับงบประมาณเพิ่มเติมเพื่อใช้เป็นค่าใช้จ่ายในการจัดงานคลีนิกเกษตร</t>
  </si>
  <si>
    <t xml:space="preserve">เคลื่อนที่ในพระราชานุเคราะห์ </t>
  </si>
  <si>
    <t>เหตุผลที่สำนักพัฒนาการถ่ายทอดเทคโนโลยีมีต้นทุนทางตรงลดลง</t>
  </si>
  <si>
    <t>เนื่องจากในปีงบประมาณ พ.ศ. 2555 มีจำนวนหลักสูตรที่ต้องดำเนินการจัดสัมมนาเชิงปฏิบัติการและ</t>
  </si>
  <si>
    <t>ฝึกอบรมมากขึ้น จำนวนบุคคลเป้าหมายก็เพิ่มมากขึ้น แต่หน่วยงานกลับได้รับงบประมาณในการจัดฝึกอบรม</t>
  </si>
  <si>
    <t>/สัมมนารายบุคคลลดลง สำนักพัฒนาการถ่ายทอดเทคโนโลยีจึงต้องบริหารจัดการการใช้จ่ายงบประมาณ</t>
  </si>
  <si>
    <t>นโยบายในการใช้สถานที่ราชการในการฝึกอบรม/สัมมนามากขึ้น โดยเฉพาะหลักสูตรข้าราชการบรรจุใหม่</t>
  </si>
  <si>
    <t>ค่าใช้จ่ายของหน่วยงานจึงลดลง</t>
  </si>
  <si>
    <t>เหตุผลที่สำนักพัฒนาคุณภาพสินค้าเกษตรมีต้นทุนทางตรงลดลงเป็น</t>
  </si>
  <si>
    <t>จำนวนมากถึง 370,689,482.49 บาท หรือคิดเป็นร้อยละ 79.47 เนื่องจากในปีงบประมาณ พ.ศ. 2554</t>
  </si>
  <si>
    <t>สำนักพัฒนาคุณภาพสินค้าเกษตรมีโครงการที่ต้องดำเนินการในพื้นที่ถึง 73 จังหวัด แต่ในปีงบประมาณ</t>
  </si>
  <si>
    <t>แบบครอบคลุมพื้นที่ จังหวัดประจวบคีรีขันธ์ ซึ่งครอบคลุมพื้นที่ 9 จังหวัด</t>
  </si>
  <si>
    <t>เหตุผลที่สำนักส่งเสริมและจัดการสินค้าเกษตรมีต้นทุนทางตรงลดลง</t>
  </si>
  <si>
    <t>ร้อยละ 47.55 เป็นผลมาจากการลดลงอย่างมากของค่าใช้จ่ายอื่น เนื่องจากระบบบริหารจัดการสินค้าเกษตร</t>
  </si>
  <si>
    <t>หน่วยงานจึงมีโครงการช่วยเหลือเกษตรกร/เงินงบกลางที่ใช้ในการสนับสนุนการบริหารจัดการสินค้าเกษตร</t>
  </si>
  <si>
    <t>ลดลง</t>
  </si>
  <si>
    <t>ทางตรงเพิ่มขึ้น เนื่องจากสถาบันสร้างเสริมนวัตกรรมภูมิปัญญาเศรษฐกิจพอเพียงได้รับมอบหมายโครงการ</t>
  </si>
  <si>
    <t>ในปีงบประมาณ พ.ศ. 2555 เพิ่มขึ้น ได้แก่</t>
  </si>
  <si>
    <t>1) โครงการส่งเสริมการพัฒนาระบบการเขตกรรมข้าวเพื่อลดปัญหาสิ่งแวดล้อมและส่งเสริมการลดต้นทุน</t>
  </si>
  <si>
    <t>การผลิต</t>
  </si>
  <si>
    <t>2) โครงการส่งเสริมการใช้ปุ๋ยเพื่อลดต้นทุนการผลิตของเกษตรกร ซึ่งต้องจัดกิจกรรมในพื้นที่ 84 ตำบล</t>
  </si>
  <si>
    <t>เพื่อเฉลิมพระเกียรติพระบาทสมเด็จพระเจ้าอยู่หัวเนื่องในวโรกาสทรงเจริญพระชนมายุครบ 84 พรรษา</t>
  </si>
  <si>
    <t>ซึ่งการดำเนินกิจกรรมของโครงการดังกล่าวมีค่าใช้จ่ายในการติดตามงานและจัดซื้อวัสดุเพื่อใช้ในการจัดทำ</t>
  </si>
  <si>
    <t>รายงานผลการดำเนินงานตามโครงการ</t>
  </si>
  <si>
    <t>กิจกรรม/โครงการส่งเสริมวิศวกรรมเกษตรในภารกิจต้องใช้วัสดุ อุปกรณ์ด้านเทคนิควิศวกรรม ตลอดจนต้อง</t>
  </si>
  <si>
    <t>ดำเนินงานมากกว่า 1 ครั้ง ต่อจุดดำเนินงาน</t>
  </si>
  <si>
    <t>เหตุผลที่สำนักส่งเสริมและพัฒนาการเกษตรเขตที่ 1 จังหวัดชัยนาทมี</t>
  </si>
  <si>
    <t>1) โครงการเพิ่มประสิทธิภาพมันสำปะหลัง</t>
  </si>
  <si>
    <t>2) โครงการส่งเสริมและพัฒนาวิสาหกิจชุมชน หลักสูตรสัมมนาเพิ่มทักษะการปฏิบัติงานนายทะเบียนวิสาหกิจ</t>
  </si>
  <si>
    <t>ชุมชน</t>
  </si>
  <si>
    <t>3) โครงการบริหารศัตรูพืชและการเขตกรรมเพื่อลดความเสี่ยงให้กับเกษตรกร หลักสูตรการจัดการศัตรูพืช</t>
  </si>
  <si>
    <t>4) โครงการเพิ่มขีดความสามารการปฏิบัติงานระดับตำบล</t>
  </si>
  <si>
    <t>6) โครงการขับเคลื่อนปรัชญาเศรษฐกิจพอเพียง</t>
  </si>
  <si>
    <t>ต้นทุนทางตรงลดลง เนื่องจากในปีงบประมาณ พ.ศ. 2555 หน่วยงานมีโครงการลดลงจากปีงบประมาณ</t>
  </si>
  <si>
    <t>เหตุผลที่สำนักส่งเสริมและพัฒนาการเกษตรเขตที่ 2 จังหวัดราชบุรีมี</t>
  </si>
  <si>
    <t>ต้นทุนทางตรงลดลง เนื่องจากหน่วยงานมีสินทรัพย์เก่าที่หมดอายุการใช้งานในปีงบประมาณ พ.ศ. 2555</t>
  </si>
  <si>
    <t>หลายรายการทำให้ค่าเสื่อมราคา-สิ่งปลูกสร้างและค่าเสื่อมราคา-ครุภัณฑ์ไม่ระบุรายละเอียดลดลงจำนวนมาก</t>
  </si>
  <si>
    <t>ประกอบกับหน่วยงานมีการใช้งบประมาณอย่างประหยัดตามความจำเป็นทำให้หน่วยงานมีค่าใช้จ่ายลดลง</t>
  </si>
  <si>
    <t>ต้นทุนทางตรงลดลง เนื่องจาก</t>
  </si>
  <si>
    <t>1) หน่วยงานใช้ VDO Conference ในการฝึกอบรม/ประชุม/สัมมนา ประกอบกับมีการบริหารบุคลากร</t>
  </si>
  <si>
    <t>อย่างมีประสิทธิภาพมากขึ้น จึงทำให้ค่าใช้จ่ายในการฝึกอบรมในประเทศและค่าใช้จ่ายในการจัดประชุม</t>
  </si>
  <si>
    <t>2) ในปีงบประมาณ พ.ศ. 2555 ได้มีการจัดสรรงบประมาณในการติดตามงานของแต่ละโครงการในช่วงระยะ</t>
  </si>
  <si>
    <t>เวลาเดียวกัน ทำให้สามารถติดตามงานหลายโครงการพร้อมกันในคราวเดียว ประกอบกับมีการใช้อินเตอร์เน็ต</t>
  </si>
  <si>
    <t>และโทรศัพท์ในการติดตามนิเทศงาน ส่งผลให้ค่าใช้จ่ายในการเดินไปราชการลดลง</t>
  </si>
  <si>
    <t>3) หน่วยงานมีนโยบายในการลดค่าใช้จ่ายดังนี้</t>
  </si>
  <si>
    <t xml:space="preserve">   - ใช้กระดาษทั้งสองหน้าเพื่อลดการใช้กระดาษ และลดการใช้หมึกโดยใช้โหมดประหยัดหมึกสำหรับหนังสือ</t>
  </si>
  <si>
    <t xml:space="preserve">   ร่าง</t>
  </si>
  <si>
    <t xml:space="preserve">   - ควบคุมการใช้โทรศัพท์และลดการส่งไปรษณีย์ด่วนพิเศษ (EMS)</t>
  </si>
  <si>
    <t xml:space="preserve">   - ควบคุมการใช้ไฟฟ้า โดยกำหนดเวลาในการเปิด-ปิดเครื่องปรับอากาศ</t>
  </si>
  <si>
    <t xml:space="preserve">   - ใช้ระบบรถยนต์ส่วนกลาง (Car Pool)</t>
  </si>
  <si>
    <t xml:space="preserve">   - ให้พนักงานขับรถยนต์ดูแล ตรวจสอบครุภัณฑ์ยานพาหนะเป็นประจำ เพื่อลดค่าซ่อมแซมและบำรุงรักษา</t>
  </si>
  <si>
    <t xml:space="preserve">   - ใช้การ Scan และไฟล์ส่งทางอินเตอร์เน็ตในการส่งเอกสารทางการเงินให้กองคลังและในการแจ้งเวียน</t>
  </si>
  <si>
    <t xml:space="preserve">   หนังสือราชการให้สำนักงานเกษตรจังหวัดหรือศูนย์ปฏิบัติการทราบ</t>
  </si>
  <si>
    <t>จำนวนมากถึงร้อยละ 54.17 เนื่องจากในปีงบประมาณ พ.ศ. 2554 ได้เกิดอุทกภัยขึ้นในกรุงเทพมหานคร</t>
  </si>
  <si>
    <t>ทำให้มีค่าใช้จ่ายในการช่วยเหลือเกษตรกรผู้ประสบภัยพิบัติ จำนวน 5,454,000.00 บาท ขณะที่</t>
  </si>
  <si>
    <t>ปีงบประมาณ พ.ศ. 2555 ไม่มีภัยพิบัติเกิดขึ้นจึงไม่มีค่าใช้จ่ายดังกล่าว</t>
  </si>
  <si>
    <t>งบประมาณ พ.ศ. 2555 หน่วยงานไม่มีการดำเนินกิจกรรมดังกล่าวทำให้หน่วยงานมีค่าใช้จ่ายเงินอุดหนุน</t>
  </si>
  <si>
    <t>ลดลงเป็นจำนวนมาก</t>
  </si>
  <si>
    <t>ด้วยจำนวนโครงการและปริมาณเป้าหมายการดำเนินการที่ลดลงดังกล่าวทำให้หน่วยงานมีค่าตอบแทน</t>
  </si>
  <si>
    <t>ใช้สอย วัสดุ และสาธารณูปโภค รวมทั้งค่าใช้จ่ายเดินทางไปราชการลดลง</t>
  </si>
  <si>
    <t>พ.ศ. 2555 ไม่มีภัยธรรมชาติเกิดขึ้น หน่วยงานจึงไม่มีค่าใช้จ่ายเกี่ยวกับภัยพิบัติ</t>
  </si>
  <si>
    <t>3) จัดฝึกอบรมเกษตรกรตามเป้าหมายของโครงการต่างๆ เพื่อให้เกษตรกรมีความรู้ ความชำนาญ และ</t>
  </si>
  <si>
    <t>เกษตรกรได้อย่างทันท่วงที</t>
  </si>
  <si>
    <t>การออกปฏิบัติงานในพื้นที่เกิดประสิทธิภาพต่อเกษตรกรอย่างสูงสุด</t>
  </si>
  <si>
    <t>จากการศึกษาดูงานพื้นที่ที่ประสบความสำเร็จของโครงการต่างๆ และนำไปปรับใช้ในพื้นที่ของตนเอง เพื่อให้</t>
  </si>
  <si>
    <t>สามารถนำไปปรับใช้ได้อย่างมีประสิทธิภาพสูงสุด ซึ่งจะส่งผลให้ผลผลิตด้านการเกษตรมีคุณภาพและ</t>
  </si>
  <si>
    <t>ได้มาตรฐาน อันจะนำไปสู่การพัฒนาคุณภาพชีวิตของเกษตรกรในที่สุด</t>
  </si>
  <si>
    <t>ด้วยสาเหตุต่างๆ เหล่านี้จึงทำให้หน่วยงานมีค่าใช้จ่ายเดินทาง ค่าใช้จ่ายด้านการฝึกอบรม และค่าตอบแทน</t>
  </si>
  <si>
    <t>ใช้สอย วัสดุ และสาธารณูปโภคสูงกว่าปีงบประมาณ พ.ศ. 2554</t>
  </si>
  <si>
    <t>เหตุผลที่สำนักงานเกษตรจังหวัดปราจีนบุรีมีต้นทุนทางตรงลดลง</t>
  </si>
  <si>
    <t>งบประมาณ พ.ศ. 2554 หน่วยงานมีการเบิกจ่ายเงินกันเหลื่อมปีเพื่อเป็นค่าใช้จ่ายในโครงการประกันรายได้</t>
  </si>
  <si>
    <t>พืช 3 ชนิด ปี 2553/2554</t>
  </si>
  <si>
    <t>2) ค่าใช้จ่ายด้านการฝึกอบรม ลดลงจำนวน 704,755.00 บาท ซึ่งเป็นผลมาจากการเบิกจ่ายเงินกันเหลื่อมปี</t>
  </si>
  <si>
    <t>เพื่อเป็นค่าใช้จ่ายในโครงการจัดการเพลี้ยแป้งมันสัมปะหลัง ระยะที่ 2 ในปีงบประมาณ พ.ศ. 2554</t>
  </si>
  <si>
    <t>เหตุผลที่สำนักงานเกษตรจังหวัดนครนายกมีต้นทุนทางตรงลดลง</t>
  </si>
  <si>
    <t>เนื่องจากมีค่าใช้จ่ายของปีงบประมาณ พ.ศ. 2555 บางส่วนกันเหลื่อมปีไปเบิกจ่ายในปีงบประมาณ</t>
  </si>
  <si>
    <t>พ.ศ. 2556 ทำให้ค่าตอบแทน ใช้สอย วัสดุ และสาธารณูปโภค ค่าใช้จ่ายเดินทาง และค่าใช้จ่ายด้าน</t>
  </si>
  <si>
    <t>การฝึกอบรมของหน่วยงานในปีงบประมาณ พ.ศ. 2555 ลดลง เมื่อเปรียบเทียบกับปีงบประมาณ พ.ศ. 2554</t>
  </si>
  <si>
    <t>เหตุผลที่สำนักงานเกษตรจังหวัดสระแก้วมีต้นทุนทางตรงลดลง</t>
  </si>
  <si>
    <t>เป็นจำนวนมากถึงร้อยละ 50.44 เนื่องจาก</t>
  </si>
  <si>
    <t>1) มีการกันเงินของปีงบประมาณ พ.ศ. 2555 ไว้เบิกเหลื่อมปีงบประมาณ พ.ศ. 2556 จำนวน 6 รายการ</t>
  </si>
  <si>
    <t>จำนวนเงิน 2,487,439.90 บาท</t>
  </si>
  <si>
    <t>ชุมชนต้นแบบบ้านโคกไพร และโครงการประกันความเสี่ยงให้เกษตรกร</t>
  </si>
  <si>
    <t>3) มีโครงการของปีงบประมาณ พ.ศ. 2554 ที่ดำเนินการต่อในปีงบประมาณ พ.ศ. 2555 แต่ได้รับ</t>
  </si>
  <si>
    <t>การสนับสนุนงบประมาณลดลง ได้แก่</t>
  </si>
  <si>
    <t xml:space="preserve">   - โครงการขึ้นทะเบียนเกษตร ซึ่งในปีงบประมาณ พ.ศ. 2554 ได้รับงบประมาณจำนวน</t>
  </si>
  <si>
    <t xml:space="preserve">   1,046,500.00 บาท แต่ในปีงบประมาณ พ.ศ. 2555 หน่วยงานได้รับงบประมาณของโครงการดังกล่าว</t>
  </si>
  <si>
    <t xml:space="preserve">   เพียง 800,636.00 บาท</t>
  </si>
  <si>
    <t xml:space="preserve">   - โครงการเพิ่มประสิทธิภาพการผลิตมันสัมปะหลัง ซึ่งในปีงบประมาณ พ.ศ. 2554 ได้รับงบประมาณ</t>
  </si>
  <si>
    <t xml:space="preserve">   จำนวน 7,818,100.00 บาท แต่ในปีงบประมาณ พ.ศ. 2555 หน่วยงานได้รับงบประมาณของโครงการ</t>
  </si>
  <si>
    <t xml:space="preserve">   ดังกล่าวเพียง 2,088,800.00 บาท</t>
  </si>
  <si>
    <t>การเกษตรซึ่งส่วนใหญ่เป็นนาข้าว ถูกน้ำล้นตลิ่งเข้าท่วมนับหมื่นไร่ ทำให้ในปีงบประมาณ พ.ศ. 2554</t>
  </si>
  <si>
    <t>หน่วยงานมีค่าใช้จ่ายในการช่วยเหลือเกษตรกรผู้ประสบภัยพิบัติถึง 98,841,537.00 บาท แต่ในปีงบประมาณ</t>
  </si>
  <si>
    <t>กลุ่มเป้าหมายที่มีความสามารถ มีประสิทธิภาพ มีบทบาทต่อชุมชน และสามารถเข้าถึงบุคคลในชุมชนพื้นที่</t>
  </si>
  <si>
    <t>เพื่อให้เกษตรกรสามารถนำองค์ความรู้ไปพัฒนาสานต่อในพื้นที่ชุมชนต่อไปในอนาคต ส่งผลให้หน่วยงานมี</t>
  </si>
  <si>
    <t>ค่าใช้จ่ายด้านการฝึกอบรมและค่าใช้จ่ายเดินทางลดลงเป็นจำนวนมาก</t>
  </si>
  <si>
    <t>และใช้การติดต่อสื่อสารหรือส่งเอกสารผ่านทาง e-mail โทรศัพท์ โทรสาร และบริการไปรษณีย์ แทนการใช้</t>
  </si>
  <si>
    <t>รถยนต์ รวมทั้งให้ศึกษาเส้นทางก่อนการเดินทางไปราชการทุกครั้งและขับรถยนต์ด้วยความเร็วไม่เกิน</t>
  </si>
  <si>
    <t>90 กิโลเมตรต่อชั่วโมง เป็นต้น</t>
  </si>
  <si>
    <t>และบำรุงรักษาลดลง</t>
  </si>
  <si>
    <t>และเครื่องพิมพ์จำนวน 17 เครื่อง มาทดแทนครุภัณฑ์เก่าที่หมดอายุการใช้งาน ทำให้หน่วยงานมีค่าซ่อมแซม</t>
  </si>
  <si>
    <t>2) หน่วยงานได้รับงบประมาณโครงการขึ้นทะเบียนเกษตรกรผู้ปลูกพืชเศรษฐกิจหลัก 3 ชนิด ลดลง จึงต้อง</t>
  </si>
  <si>
    <t>บริหารจัดการค่าใช้จ่ายให้สอดคล้องกับงบประมาณที่ได้รับ</t>
  </si>
  <si>
    <t>ค่าสาธารณูปโภคลดลง</t>
  </si>
  <si>
    <t>สุรินทร์ และอ่างเก็บน้ำลำตะคองทำให้ปริมาณน้ำชีและแม่น้ำมูลหนุนสูงเข้าท่วมจังหวัดบุรีรัมย์ ทั้ง 2 ด้าน</t>
  </si>
  <si>
    <t>นาข้าวกว่า 1 แสนไร่จึงถูกท่วม หน่วยงานจึงมีค่าใช้จ่ายในการช่วยเหลือเกษตรกรผู้ประสบอุทกภัยสูงถึง</t>
  </si>
  <si>
    <t>22,353,771.25 บาท แต่ในปีงบประมาณ พ.ศ. 2555 ไม่มีภัยพิบติเกิดขึ้นทำให้ค่าใช้จ่ายของหน่วยงาน</t>
  </si>
  <si>
    <t>ลดลงจำนวนมากเมื่อนำมาเปรียบเทียบกับปีงบประมาณ พ.ศ. 2554</t>
  </si>
  <si>
    <t>2) หน่วยงานได้บริหารจัดการงบประมาณให้เป็นไปตามความจำเป็น เหมาะสม และประหยัด เพื่อให้</t>
  </si>
  <si>
    <t>และเกิดประโยชน์สูงสุดกับทางราชการ ทำให้หน่วยงานมีค่าใช้จ่ายในส่วนของค่าตอบแทน ใช้สอย วัสดุ</t>
  </si>
  <si>
    <t>และสาธารณูปโภค ค่าใช้จ่ายเดินทางไปราชการ และค่าใช้จ่ายด้านการฝึกอบรมลดลง</t>
  </si>
  <si>
    <t>สอดคล้องกับงบประมาณที่ได้รับจัดสรรจากต้นสังกัด และเพื่อให้การทำงานเป็นไปอย่างมีประสิทธิภาพ</t>
  </si>
  <si>
    <t>ภัยพิบัติ รายการเงินสำรองจ่ายเพื่อกรณีฉุเฉินหรือจำเป็นในการช่วยเหลือเกษตรกรผู้ประสบภัยธรรมชาติ</t>
  </si>
  <si>
    <t>จำนวน 4,556,628.00 บาท ขณะที่ปีงบประมาณ พ.ศ. 2555 หน่วยงานไม่มีการเบิกค่าใช้จ่ายดังกล่าว</t>
  </si>
  <si>
    <t>งบประมาณที่ได้รับจัดสรรจากต้นสังกัด หน่วยงานจึงได้บริหารจัดการงบประมาณให้เป็นไปตามความจำเป็น</t>
  </si>
  <si>
    <t>ค่าใช้จ่ายเดินทางไปราชการ และค่าใช้จ่ายด้านการฝึกอบรมลดลง</t>
  </si>
  <si>
    <t>เหมาะสม และประหยัด ทำให้หน่วยงานมีค่าใช้จ่ายในส่วนของค่าตอบแทน ใช้สอย วัสดุ และสาธารณูปโภค</t>
  </si>
  <si>
    <t>1) ค่าตอบแทน ใช้สอย วัสดุ และค่าสาธารณูปโภค ลดลงจำนวน 2,787,553.34 บาท ซึ่งเกิดจากในปี</t>
  </si>
  <si>
    <t>งบประมาณ พ.ศ. 2554 สำนักงานมีค่าใช้จ่ายในการปรับปรุงระบบประปาภายในสำนักงาน และมี</t>
  </si>
  <si>
    <t>การเบิกจ่ายเงินกันไว้เบิกเหลื่อมปี 2553 โครงการประกันรายได้ผู้ปลูกพืชเศรษฐกิจ</t>
  </si>
  <si>
    <t>2) ค่าใช้จ่ายเกี่ยวกับภัยพิบัติ ลดลงจำนวน 9,402,774.00 บาท ซึ่งเกิดจากในปีงบประมาณ พ.ศ. 2555</t>
  </si>
  <si>
    <t>หน่วยงานใช้เงินทดรองราชการของจังหวัดในการช่วยเหลือเกษตรกรผู้ประสบภัยพิบัติแทนการใช้เงิน</t>
  </si>
  <si>
    <t>งบประมาณของกรมส่งเสริมการเกษตร</t>
  </si>
  <si>
    <t>1,850,929.00 บาท ตามลำดับ ซึ่งเกิดจากในปีงบประมาณ พ.ศ. 2554 หน่วยงานมีการเบิกจ่ายเงินกัน</t>
  </si>
  <si>
    <t>ไว้เบิกเหลื่อมปีงบประมาณ พ.ศ. 2553 โครงการประกันรายได้เกษตรกรผู้ปลูกพืชเศรษฐกิจ และมีการบันทึก</t>
  </si>
  <si>
    <t>ค่าใช้จ่ายคลาดเคลื่อน โดยบันทึกค่าใช้จ่ายในการเดินทางเข้ารับการฝึกอบรมเป็นค่าใช้จ่ายเดินทางไป</t>
  </si>
  <si>
    <t>ราชการ แต่ต่อมาในปีงบประมาณ พ.ศ. 2555 หน่วยงานทราบถึงข้อผิดพลาดดังกล่าวจึงได้บันทึกค่าใช้จ่าย</t>
  </si>
  <si>
    <t>ในการเดินทางเข้ารับการฝึกอบรมเป็นค่าใช้จ่ายด้านการฝึกอบรม</t>
  </si>
  <si>
    <t>เพื่อลดการใช้วัสดุสิ้นเปลือง ทำให้ค่าตอบแทน ใช้สอย วัสดุ และค่าสาธารณูปโภคของหน่วยงานลดลงถึง</t>
  </si>
  <si>
    <t>4,793,615.04 บาท</t>
  </si>
  <si>
    <t>2) ในปีงบประมาณ พ.ศ. 2555 จังหวัดชัยภูมิไม่มีพื้นที่ประสบภัย เมื่อเปรียบเทียบกับปีงบประมาณ</t>
  </si>
  <si>
    <t>พ.ศ. 2554 ค่าใช้จ่ายเกี่ยวกับภัยพิบัติจึงลดลง</t>
  </si>
  <si>
    <t>การเบิกค่าเบี้ยเลี้ยงทำให้ค่าใช้จ่ายเดินทางของหน่วยงานลดลง</t>
  </si>
  <si>
    <t>4) หน่วยงานได้รับมอบหมายเป้าหมายเกษตรกรที่ต้องจัดการฝึกอบรมลดลง ทำให้มีค่าใช้จ่ายด้าน</t>
  </si>
  <si>
    <t>1) หน่วยงานมีสินทรัพย์หมดอายุการใช้งานหลายรายการ ทำให้ค่าเสื่อมราคาสินทรัพย์ของหน่วยงานลดลง</t>
  </si>
  <si>
    <t>บำรุงรักษายานพาหนะ รวมทั้งค่าใช้สอยและค่าวัสดุในการฝึกอบรมลดลง ประกอบกับหน่วยงานมีมาตรการ</t>
  </si>
  <si>
    <t>2) หน่วยงานมีบุคลากรไม่เต็มกรอบอัตรากำลังทำให้การปฏิบัติงานในพื้นที่ลดลง ส่งผลให้ค่าซ่อมแซมและ</t>
  </si>
  <si>
    <t>ในการประหยัดน้ำมันเชื้อเพลิงและค่าสาธารณูปโภค ค่าตอบแทน ใช้สอย วัสดุ และค่าสาธารณูปโภคของ</t>
  </si>
  <si>
    <t>หน่วยงานจึงลดลง</t>
  </si>
  <si>
    <t>ความเป็นจริงปีงบประมาณ พ.ศ. 2555 หน่วยงานมีการช่วยเหลือเกษตรกรผู้ประสบภัยธรรมชาติแต่มี</t>
  </si>
  <si>
    <t>จำนวนเงินน้อยกว่าปีงบประมาณ พ.ศ. 2554</t>
  </si>
  <si>
    <t>แต่จะมีการติดตาม แนะนำ และให้คำปรึกษาแทน จึงทำให้ค่าใช้จ่ายในการฝึกอบรม ค่าตอบแทน ใช้สอย</t>
  </si>
  <si>
    <t>วัสดุ และสาธารณูปโภค และค่าใช้จ่ายเดินทางลดลง เมื่อเปรียบเทียบกับปีงบประมาณ พ.ศ. 2554 โดย</t>
  </si>
  <si>
    <t>โครงการดังกล่าวมีดังนี้</t>
  </si>
  <si>
    <t>ร้อยละ 81.87 เนื่องจากในปีงบประมาณ พ.ศ. 2554 ได้เกิดอุทกภัยจากการที่ฝนตกหนักต่อเนื่องทำให้น้ำ</t>
  </si>
  <si>
    <t>จากเทือกเขาในอำเภอเชียงคานไหลเข้าท่วมนาข้าวกว่า 1,000 ไร่ และกระแสน้ำยังเอ่อล้นเข้าท่วมอำเภอ</t>
  </si>
  <si>
    <t>ด่านซ้ายและอำเภอภูเรือพื้นที่การเกษตรข้าว ข้าวโพด ได้รับความเสียหายอีกกว่า 1,000 ไร่ ทำให้หน่วยงาน</t>
  </si>
  <si>
    <t>มีค่าใช้จ่ายในการช่วยเหลือเกษตรกรผู้ประสบอุทกภัยสูงถึง 54,116,110.50 บาท  ขณะที่ปีงบประมาณ</t>
  </si>
  <si>
    <t>พ.ศ. 2554 ไม่มีการเกิดภัยพิบัติทางธรรมชาติ</t>
  </si>
  <si>
    <t>1) หน่วยงานมีการกำหนดมาตรการประหยัดพลังงานโดยการเปิด-ปิดแอร์เป็นเวลา และใช้น้ำประปาอย่าง</t>
  </si>
  <si>
    <t>เป็นระบบ รวมทั้งมีการตรวจเช็คและซ่อมแซมเครื่องใช้ไฟฟ้าและรถยนต์ราชการเป็นประจำ เพื่อให้สามารถ</t>
  </si>
  <si>
    <t>ใช้งานได้อย่างมีประสิทธิภาพ ทำให้ค่าตอบแทน ใช้สอย วัสดุและสาธารณูปโภคของหน่วยงานลดลงมาก</t>
  </si>
  <si>
    <t>3) หน่วยงานได้ปฏิบัติตามมาตรการของกรมส่งเสริมการเกษตรที่ให้จัดประชุม/อบรมโดยใช้สถานที่ของ</t>
  </si>
  <si>
    <t>ทางราชการเป็นหลัก ทำให้ค่าใช้จ่ายด้านการฝึกอบรมของหน่วยงานลดลง</t>
  </si>
  <si>
    <t>1) ระบบเทคโนโลยีสารสนเทศทันสมัยมากขึ้น ทำให้สามารถติดต่อสื่อสารผ่านทางสื่ออิเล็กทรอนิกส์แทน</t>
  </si>
  <si>
    <t>การออกพื้นที่ และลดการใช้วัสดุสิ้นเปลืองโดยใช้การจัดเก็บข้อมูลในระบบสารสนเทศ</t>
  </si>
  <si>
    <t>3) การลดลงของค่าตอบแทน ใช้สอย วัสดุ และสาธารณูปโภค และค่าใช้จ่ายเดินทางไปราชการที่เป็นผล</t>
  </si>
  <si>
    <t>มาจากกรมส่งเสริมการเกษตรจัดสรรงบประมาณให้หน่วยงานในปีงบประมาณ พ.ศ. 2555 น้อยกว่าปี</t>
  </si>
  <si>
    <t>งบประมาณ พ.ศ. 2554 หน่วยงานจึงต้องบริหารจัดการค่าใช้จ่ายให้เป็นไปอย่างเหมาะสมและประหยัด</t>
  </si>
  <si>
    <t>ตามงบประมาณที่ได้รับจัดสรร</t>
  </si>
  <si>
    <t>99,317,400.00 บาท แต่ในปีงบประมาณ พ.ศ. 2555 หน่วยงานไม่มีเบิกค่าใช้จ่ายดังกล่าว เนื่องจาก</t>
  </si>
  <si>
    <t>ของหน่วยงานลดลงเมื่อนำมาเปรียบเทียบกับปีงบประมาณ พ.ศ. 2554</t>
  </si>
  <si>
    <t>เงินสวัสดิการน้อยลง ค่าตอบแทน ใช้สอย วัสดุ และสาธารณูปโภคจึงลดลง</t>
  </si>
  <si>
    <t>สิรินธร อำเภอบางมูลนาก จังหวัดพิจิตร ซึ่งบันทึกเป็นสินทรัพย์ของหน่วยงานให้กับมูลนิธิชัยพัฒนา ทำให้</t>
  </si>
  <si>
    <t>เกิดค่าตัดจำหน่ายจำนวน 1,212,542.85 บาท แต่ในปีงบประมาณ พ.ศ. 2555 ไม่มีการตัดจำหน่าย</t>
  </si>
  <si>
    <t>สินทรัพย์ ค่าตัดจำหน่ายจึงลดลงเมื่อเปรียบกับปีงบประมาณก่อน</t>
  </si>
  <si>
    <t xml:space="preserve">   - ในรอบปีงบประมาณ พ.ศ. 2555 สำนักงานเกษตรจังหวัดพิจิตรได้รับมอบหมายให้ปฏิบัติงานส่งเสริม</t>
  </si>
  <si>
    <t xml:space="preserve">   การเกษตรในพื้นที่เป้าหมาย ตามยุทธศาสตร์ระดับพื้นที่ (จังหวัดและกลุ่มจังหวัด) ทำให้ได้รับการสนับสนุน</t>
  </si>
  <si>
    <t xml:space="preserve">   ค่าใช้จ่ายในการปฏิบัติงานจำนวนหนึ่ง</t>
  </si>
  <si>
    <t xml:space="preserve">   - สำนักงานเกษตรจังหวัดพิจิตรได้กำหนดมาตรการในการควบคุม กำกับ และติดตามการปฏิบัติงานตาม</t>
  </si>
  <si>
    <t xml:space="preserve">   หลักการมุ่งผลสัมฤทธิ์ (Result Based Management : RBM) ซึ่งมุ่งเน้นประสิทธิภาพการปฏิบัติงานและ</t>
  </si>
  <si>
    <t xml:space="preserve">   การควบคุมต้นทุนในการดำเนินงานตามแผนงาน/โครงการ</t>
  </si>
  <si>
    <t xml:space="preserve">   - ได้รับความร่วมมือจากเจ้าหน้าที่ในหน่วยงานในการควบคุมค่าใช้จ่ายในการเดินทางไปราชการตามแผน</t>
  </si>
  <si>
    <t xml:space="preserve">   การปฏิบัติงานรายบุคคลและการติดตามนิเทศงานภายใต้ระบบส่งเสริมการเกษตร</t>
  </si>
  <si>
    <t>เงินอุดหนุนจากองค์การปกครองส่วนท้องถิ่น เพื่อใช้เป็นค่าน้ำมันเชื้อเพลิงและค่าใช้จ่ายในการเดินทางไป</t>
  </si>
  <si>
    <t>ราชการของเจ้าหน้าที่ ทำให้ค่าใช้จ่ายในการเดินทางไปราชการของหน่วยงานลดลงจากปีงบประมาณ</t>
  </si>
  <si>
    <t>เนื่องจากในปีงบประมาณ พ.ศ. 2554 หน่วยงานได้รับงบกลางเพื่อเป็นค่าใช้จ่ายในการช่วยเหลือผู้ประสบ</t>
  </si>
  <si>
    <t>ภัยธรรมชาติจำนวน 13,317,903.00 บาท แต่ในปีงบประมาณ พ.ศ. 2555 หน่วยงานไม่ได้รับงบประมาณ</t>
  </si>
  <si>
    <t>ดังกล่าว ค่าใช้จ่ายเกี่ยวกับภัยพิบัติจึงลดลง ประกอบกับสำนักงานเกษตรจังหวัดกาญจนบุรีได้บูรณาการ</t>
  </si>
  <si>
    <t>โครงการร่วมกับส่วนราชการอื่นจำนวน 4 หน่วยงาน ได้แก่ มหาวิทยาลัยราชภัฏกาญจนบุรี มหาวิทยาลัย</t>
  </si>
  <si>
    <t>มหิดลวิทยาเขตกาญจนบุรี สำนักงานตรวจบัญชีสหกรณ์จังหวัดกาญจนบุรี และที่ทำการปกครองอำเภอ</t>
  </si>
  <si>
    <t>จึงลดลง</t>
  </si>
  <si>
    <t>ไทรโยค ค่าใช้จ่ายในหมวดค่าตอบแทน ใช้สอย วัสดุ และสาธาณูปโภค และค่าใช้จ่ายด้านการฝึกอบรม</t>
  </si>
  <si>
    <t>การฝึกอบรมเพิ่มสูงขึ้น ซึ่งเป็นผลมาจากดำเนินการตามแผนและนโยบายของกรมส่งเสริมการเกษตรที่ให้</t>
  </si>
  <si>
    <t>เจ้าหน้าที่ปฏิบัติงานและออกติดตามโครงการต่างๆ ของกรมส่งเสริมการเกษตร พร้อมทั้งจัดฝึกอบรม</t>
  </si>
  <si>
    <t>เกษตรกรและผู้เกี่ยวข้องมากขึ้น เพื่อให้ความรู้และความเข้าใจของเกษตรกรเป็นไปในแนวทางเดียวกันก็ตาม</t>
  </si>
  <si>
    <t>สิ้นเปลืองน้ำมันเชื้อเพลิง ส่งผลให้ค่าใช้จ่ายในการเดินทางไปราชการและค่าซ่อมแซมและบำรุงรักษามากขึ้น</t>
  </si>
  <si>
    <t>ในปีงบประมาณ พ.ศ. 2555 ค่าเสื่อมราคาสินทรัพย์ของหน่วยงานจึงเพิ่มขึ้น</t>
  </si>
  <si>
    <t>1) ค่าเสื่อมราคาสินทรัพย์เพิ่มขึ้นจำนวน 128,373.52 บาท ซึ่งเกิดจากการจัดซื้อรถบรรทุกดับเบิ้ลแค็บ</t>
  </si>
  <si>
    <t>2) ค่าตอบแทน ใช้สอย วัสดุ และสาธารณูปโภคเพิ่มขึ้นจำนวน 1,766,989.06 บาท ซึ่งเกิดจากการซ่อมแซม</t>
  </si>
  <si>
    <t>3) ค่าใช้จ่ายด้านการฝึกอบรมเพิ่มขึ้นจำนวน 522,909.00 บาท ซึ่งเกิดจากการบันทึกค่าใช้จ่ายใน</t>
  </si>
  <si>
    <t>การฝึกอบรมคลาดเคลื่อนเป็นค่าใช้จ่ายเดินทางไปราชการ ในปีงบประมาณ พ.ศ. 2554 แต่ในปีงบประมาณ</t>
  </si>
  <si>
    <t>พ.ศ. 2555 หน่วยได้ปรับเปลี่ยนการบันทึกบัญชีให้ถูกต้องแล้ว</t>
  </si>
  <si>
    <t>เกษตรกรผู้ประสบภัยแล้ง ปี 2553 แต่ในปีงบประมาณ พ.ศ. 2555 หน่วยงานไม่มีการรับเงินงบประมาณ</t>
  </si>
  <si>
    <t>จากปีงบประมาณ พ.ศ. 2554 ได้แก่</t>
  </si>
  <si>
    <t>2) โครงการศูนย์พัฒนาผลไม้ตามพระราชดำริ จังหวัดจันทบุรี จำนวนเงิน 81,500.00 บาท และโครงการ</t>
  </si>
  <si>
    <t>ส่งเสริมสินค้าเกษตรกรปลอดภัย จำนวนเงิน 45,000.00 บาท ซึ่งเป็นโครงการใหม่ในปีงบประมาณ</t>
  </si>
  <si>
    <t>พ.ศ. 2555</t>
  </si>
  <si>
    <t>พ.ศ. 2554 เป็น 275,000.00 บาท ในปีงบประมาณ พ.ศ. 2555</t>
  </si>
  <si>
    <t xml:space="preserve">   127,000 ตัว และแตนเบียน Trichogramma spp. 10,000 แผ่น ในแปลงต้นแบบ จำนวนเงินรวมทั้งสิ้น</t>
  </si>
  <si>
    <t xml:space="preserve">   204,975.00 บาท</t>
  </si>
  <si>
    <t xml:space="preserve">   1,445,500.00 บาท</t>
  </si>
  <si>
    <t xml:space="preserve">   150,000 ตัว และแตนเบียน Trichogramma spp. 130,000 แผ่น ในพื้นที่ระบาด จำนวนเงินรวมทั้งสิ้น</t>
  </si>
  <si>
    <t xml:space="preserve">   111,000 ตัว งบประมาณ 144,500.00 บาท และเพื่อปล่อยในพื้นที่ระบาด จำนวน 1,500,000 ตัว</t>
  </si>
  <si>
    <t xml:space="preserve">   งบประมาณ 1,950,000.00 บาท</t>
  </si>
  <si>
    <t>หน่วยงานได้รับเงินทั้งจากงบปกติของกรมส่งเสริมการเกษตรและเงินนอกงบประมาณจาก 2 แหล่ง คือ</t>
  </si>
  <si>
    <t>ตามพื้นที่ที่รับผิดชอบเพิ่มขึ้น ค่าตอบแทน ใช้สอย วัสดุ และสาธารณูปโภค ค่าใช้จ่ายในการเดินทางไป</t>
  </si>
  <si>
    <t>ราชการ และค่าใช้จ่ายด้านการฝึกอบรมของหน่วยงานจึงเพิ่มสูงขึ้น ประกอบกับในปีงบประมาณ พ.ศ. 2554</t>
  </si>
  <si>
    <t>หน่วยงานไม่ได้บันทึกค่าเสื่อมราคาสินทรัพย์ไม่ระบุรายละเอียด แต่ในปีงบประมาณ พ.ศ. 2555 หน่วยงาน</t>
  </si>
  <si>
    <t>ของหน่วยงานจึงเพิ่มขึ้น</t>
  </si>
  <si>
    <t>มีการบันทึกค่าเสื่อมราคา-อาคารไม่ระบุรายละเอียด เมื่อเปรียบเทียบระหว่าง 2 ปีงบประมาณ ค่าเสื่อมราคา</t>
  </si>
  <si>
    <t>โครงการคลีนิกเกษตรเคลื่อนที่ในพระราชานุเคราะห์ โครงการศูนย์พัฒนาปศุสัตว์ตามพระราชดำริ และ</t>
  </si>
  <si>
    <t>โครงการส่งเสริมและพัฒนาอาชีพการเกษตรเฉพาะด้าน</t>
  </si>
  <si>
    <t>พ.ศ. 2555 สำนักพัฒนาคุณภาพสินค้าเกษตรมีพื้นที่เป้าหมายที่ต้องดำเนินโครงการลดลงจากเดิม คือ</t>
  </si>
  <si>
    <t>มีโครงการเพิ่มประสิทธิภาพมันสำปะหลังในพื้นที่ 46 จังหวัด และโครงการควบคุมและกำจัดศัตรูมะพร้าว</t>
  </si>
  <si>
    <t>กิจกรรมย่อยหน่วยงานสนับสนุนที่ 2</t>
  </si>
  <si>
    <t>กิจกรรมย่อยหน่วยงานสนับสนุนที่ 3</t>
  </si>
  <si>
    <t>กิจกรรมย่อยหน่วยงานสนับสนุนที่ 9</t>
  </si>
  <si>
    <t>กิจกรรมย่อยหน่วยงานสนับสนุนที่ 10</t>
  </si>
  <si>
    <t>กิจกรรมย่อยหน่วยงานสนับสนุนที่ 14</t>
  </si>
  <si>
    <t>กิจกรรมย่อยหน่วยงานสนับสนุนที่ 15</t>
  </si>
  <si>
    <t>กิจกรรมย่อยหน่วยงานสนับสนุนที่ 16</t>
  </si>
  <si>
    <t>เหตุผลที่กิจกรรมย่อยงานช่วยอำนวยการและประสานราชการมีต้นทุนต่อหน่วยลดลง เนื่องจากในปีงบประมาณ พ.ศ. 2555</t>
  </si>
  <si>
    <t>กรมส่งเสริมการเกษตรได้รับมอบหมายให้ดำเนินโครงการรับจำนำข้าว ซึ่งเป็นโครงการตามนโยบายของรัฐบาล โดยกรมส่งเสริมการเกษตรมีหน้าที่รับผิดชอบในการขึ้น</t>
  </si>
  <si>
    <t>ทะเบียนเกษตรกรเพื่อเข้าร่วมโครงการดังกล่าว งานช่วยอำนวยการและประสานราชการมีหน้าที่ในการสรุป วิเคราะห์ และกลั่นกรองหนังสือเสนอผู้บริหาร เพื่อพิจารณา</t>
  </si>
  <si>
    <t>สั่งการและมอบหมายผู้เกี่ยวข้องดำเนินการ จึงมีปริมาณงานในการประสานราชการทั้งในส่วนกลาง ส่วนภูมิภาค และผู้บริหารเพิ่มขึ้นกว่าร้อยละ 53.71 ดังนั้น ถึงแม้</t>
  </si>
  <si>
    <t>เหตุผลที่กิจกรรมย่อยงานสารบรรณมีต้นทุนต่อหน่วยลดลง เนื่องจากจำนวนหนังสือเข้า-ออกเพิ่มขึ้นจาก 73,078 ในปีงบประมาณ</t>
  </si>
  <si>
    <t>ต้นทุนรวมจะเพิ่มสูงขึ้นร้อยละ 15.41 แต่ปริมาณงานที่เพิ่มขึ้นมีสัดส่วนที่สูงกว่า จึงส่งผลให้ต้นทุนต่อหน่วยของงานช่วยอำนวยการและประสานราชการลดลง</t>
  </si>
  <si>
    <t>พ.ศ. 2554 เป็น 119,673 ในปีงบประมาณ พ.ศ. 2555 หรือเพิ่มขึ้นถึงร้อยละ 63.76 ดังนั้น ถึงแม้ต้นทุนรวมจะเพิ่มสูงขึ้นร้อยละ 20.81 แต่ปริมาณงานที่เพิ่มขึ้นมีสัดส่วน</t>
  </si>
  <si>
    <t>ที่สูงกว่า จึงส่งผลให้ต้นทุนต่อหน่วยของงานสารบรรณลดลง</t>
  </si>
  <si>
    <t>เหตุผลที่กิจกรรมย่อยการพัฒนาระบบบริหารราชการมีต้นทุนต่อหน่วยเพิ่มขึ้น เนื่องจากในปีงบประมาณ พ.ศ. 2555 กลุ่มพัฒนา</t>
  </si>
  <si>
    <t>ระบบบริหารมีจำนวนบุคลากรเพิ่มมากขึ้นประกอบกับมีภารกิจที่ต้องชี้แจงทำความเข้าใจกับเจ้าหน้าที่ในส่วนภูมิภาคเพิ่มขึ้น จึงส่งผลให้กลุ่มพัฒนาระบบบริหารมี</t>
  </si>
  <si>
    <t>ค่าตอบแทน ใช้สอย วัสดุ และสาธารณูปโภค รวมทั้งค่าเดินทางเพิ่มสูงขึ้น</t>
  </si>
  <si>
    <t>เหตุผลที่กิจกรรมย่อยงานด้านการพัสดุ (จัดซื้อจัดจ้าง) มีต้นทุนต่อหน่วยเพิ่มขึ้น เนื่องจากกองคลังมีต้นทุน (ไม่รวมค่าใช้จ่าย</t>
  </si>
  <si>
    <t>บุคลากร) เพิ่มขึ้นถึงร้อยละ 467.48 หรือเพิ่มขึ้นจาก 4,214,877.67 บาท ในปีงบประมาณ พ.ศ. 2554 เป็น 23,918,778.07 บาท ในปีงบประมาณ พ.ศ. 2555</t>
  </si>
  <si>
    <t>ซึ่งเป็นผลจากการเพิ่มขึ้นของค่าใช้จ่ายในหมวดค่าตอบแทน ใช้สอย วัสดุ และสาธารณูปโภคของเงินนอกงบประมาณ แต่จำนวนครั้งของการจัดซื้อจัดจ้าง ซึ่งเป็นตัวหาร</t>
  </si>
  <si>
    <t>ในการคำนวณหาต้นทุนต่อหน่วยกลับลดลงถึงร้อยละ 13.36 คือ ลดลงจาก 1,774 ครั้ง ในปีงบประมาณ พ.ศ. 2554 เป็น 1,537 ครั้งในปีงบประมาณ พ.ศ. 2555</t>
  </si>
  <si>
    <t>จึงทำให้ต้นทุนต่อหน่วยเพิ่มสูงขึ้น โดยสาเหตุที่ทำให้กองคลังมีค่าใช้จ่ายในหมวดค่าตอบแทน ใช้สอย วัสดุ และค่าสาธารณูปโภคของเงินนอกงบประมาณเพิ่มขึ้นเกิดจาก</t>
  </si>
  <si>
    <t>การเพิ่มขึ้นของค่าใช้จ่ายผลักส่งเป็นรายได้แผ่นดิน ซึ่งเป็นผลมาจาก</t>
  </si>
  <si>
    <t>1) การรับคืนเงินยืมในงบประมาณเหลือจ่ายข้ามปีงบประมาณ ในวันที่ 4 ตุลาคม 2554 ตามสัญญาการยืมเงินที่ 608/54 จำนวนเงิน 81.00 บาท</t>
  </si>
  <si>
    <t>2) การเบิกหักผลักส่งเงินฝากคลังของเงินทุนหมุนเวียนเพื่อซื้อรถจักรยานยนต์ผ่อนส่งที่กรมส่งเสริมการเกษตรฝากไว้ที่กระทรวงการคลังในชื่อบัญชีเงินทุนฯ เลขที่ 00967</t>
  </si>
  <si>
    <t>ส่งเป็นรายได้แผ่นดิน ในวันที่ 14 ตุลาคม 2554 จำนวนเงิน 17,207,018.05 บาท เนื่องจากมีการชำระบัญชีเงินทุนหมุนเวียนดังกล่าว</t>
  </si>
  <si>
    <t>3) การเบิกหักผลักส่งเงินฝากคลังของเงินทุนหมุนเวียนเพื่อการผลิตและขยายพันธุ์ยางที่กรมส่งเสริมการเกษตรฝากไว้ที่กระทรวงการคลัง บัญชีเงินฝากกระทรวงการคลัง</t>
  </si>
  <si>
    <t>เลขที่ 00972 ส่งเป็นรายได้แผ่นดิน ในวันที่ 14 ตุลาคม 2554 จำนวนเงิน 2,430,875.42 บาท เนื่องจากมีการชำระบัญชีเงินทุนหมุนเวียนดังกล่าว</t>
  </si>
  <si>
    <t>4) การเบิกหักผลักส่งเงินฝากคลังเงินของเงินทุนหมุนเวียนเพื่อซื้อรถจักรยานยนต์ผ่อนส่งซึ่งคงค้างอยู่ในบัญชีเงินฝากคลังของส่วนภูมิภาคส่งเป็นรายได้แผ่นดินในวันที่ 23</t>
  </si>
  <si>
    <t>มีนาคม 2555 จำนวนเงิน 243,030.00 บาท ซึ่งเป็นไปตามมติที่ประชุมของคณะกรรมการชำระบัญชีเงินทุนหมุนเวียนเพื่อซื้อรถจักรยานยนต์ผ่อนส่งและเงินทุนหมุนเวียน</t>
  </si>
  <si>
    <t>เพื่อการผลิตและขยายพันธุ์ยาง ครั้งที่ 1/2554 เมื่อวันที่ 26 กันยายน 2554 และกระทรวงการคลังได้ดำเนินการปิดบัญชีเงินฝากคลังของกรมส่งเสริมการเกษตรแล้วตาม</t>
  </si>
  <si>
    <t>หนังสือกรมบัญชีกลาง ด่วนที่สุด ที่ กค 0427/13259 ลงวันที่ 20 เมษายน 2555</t>
  </si>
  <si>
    <t>เหตุผลที่กิจกรรมย่อยงานด้านแผนงานมีต้นทุนต่อหน่วยลดลงถึงร้อยละ 93.77 เกิดจากการลดลงของต้นทุนรวม ซึ่งเป็นผลมาจาก</t>
  </si>
  <si>
    <t>ในปีงบประมาณ พ.ศ. 2554 กองแผนงานได้รับจัดสรรงบประมาณตามพระราชบัญญัติงบประมาณรายจ่ายประจำปี จำนวน 350 ล้านบาท เพื่อเป็นค่าใช้จ่ายในการชดใช้</t>
  </si>
  <si>
    <t>เงินคืนกองทุนสงเคราะห์เกษตรกร แต่ในปีงบประมาณ พ.ศ. 2555 กองแผนงานได้รับงบประมาณเพื่อเป็นค่าใช้จ่ายเกี่ยวกับภัยพิบัติ จำนวน 10.686 ล้านบาท ค่าใช้จ่าย</t>
  </si>
  <si>
    <t>เกี่ยวกับภัยพิบัติของกองแผนงานจึงลดลงเป็นจำนวนมาก</t>
  </si>
  <si>
    <t>กิจกรรมย่อยหน่วยงานสนับสนุนที่ 12 และ 13</t>
  </si>
  <si>
    <t>เหตุผลที่กิจกรรมย่อยงานด้านเทคโนโลยีสานสนเทศภายในหน่วยงานมีต้นทุนต่อหน่วยลดลงร้อยละ 40.19 และ</t>
  </si>
  <si>
    <t>กิจกรรมย่อยงานด้านเครือข่ายอินเตอร์เน็ตและเว็บไซต์มีต้นทุนต่อหน่วยลดลงร้อยละ 41.88 เกิดจากการลดลงของต้นทุนรวม ซึ่งเป็นผลมาจากในปีงบประมาณ</t>
  </si>
  <si>
    <t>พ.ศ. 2554 ศูนย์สารสนเทศได้รับมอบหมายให้รับผิดชอบการพัฒนาระบบทะเบียนเกษตรกร เพื่อให้เกษตรกรมีข้อมูลเป็นของตนเอง และนำข้อมูลเหล่านั้นไปใช้ใน</t>
  </si>
  <si>
    <t>การวางแผนการจัดการฟาร์ม การขอรับความช่วยเหลือจากภาครัฐในกรณีเกิดภัยพิบัติ อาทิ ดินถล่ม น้ำท่วม ฝนแล้ง โรคแมลง ตลอดจนการเข้าร่วมโครงการตาม</t>
  </si>
  <si>
    <t>นโยบายต่างๆ ของรัฐ ตลอดจนส่วนราชการยังสามารถใช้ข้อมูลดังกล่าวในการวางแผนทุกระดับ ตั้งแต่ระดับครัวเรือน ถึงระดับชาติ รวมทั้งยังจะมีข้อมูลที่ถูกต้อง ชัดเจน</t>
  </si>
  <si>
    <t>เพื่อใช้ประกอบการดำเนินงานตามนโยบายของรัฐในการส่งเสริมโครงการต่างๆ แต่ในปีงบประมาณ พ.ศ. 2555 ไม่มีการมอบหมายให้ศูนย์สานสนเทศพัฒนาระบบดังกล่าว</t>
  </si>
  <si>
    <t>เหตุผลที่กิจกรรมย่อยงานด้านการพัฒนาทรัพยากรบุคคลมีต้นทุนต่อหน่วยลดลง เนื่องจากในปีงบประมาณ พ.ศ. 2555 สำนัก</t>
  </si>
  <si>
    <t>ให้เป็นไปอย่างเหมาะสม จำเป็น เพื่อให้สอดคล้องกับจำนวนงบประมาณที่ได้รับ ประกอบกับหน่วยงานมี</t>
  </si>
  <si>
    <t>ในการจัดฝึกอบรม/สัมมนารายบุคคลลดลง สำนักพัฒนาการถ่ายทอดเทคโนโลยีจึงต้องบริหารจัดการการใช้จ่ายงบประมาณให้เป็นไปอย่างเหมาะสม จำเป็น เพื่อให้</t>
  </si>
  <si>
    <t>พัฒนาการถ่ายทอดเทคโนโลยีมีจำนวนหลักสูตรที่ต้องดำเนินการจัดสัมมนาเชิงปฏิบัติการและฝึกอบรมมากขึ้น จำนวนบุคคลเป้าหมายก็เพิ่มมากขึ้น เห็นได้จากการเพิ่มขึ้น</t>
  </si>
  <si>
    <t>ของจำนวนชั่วโมง/คนการฝึกอบรมที่เพิ่มขึ้นจาก 145,353 ในปีงบประมาณ พ.ศ. 2554 เป็น 266,701 ในปีงบประมาณ พ.ศ. 2555 แต่หน่วยงานกลับได้รับงบประมาณ</t>
  </si>
  <si>
    <t>สอดคล้องกับจำนวนงบประมาณที่ได้รับ ประกอบกับหน่วยงานมีนโยบายในการใช้สถานที่ราชการในการฝึกอบรม/สัมมนามากขึ้น โดยเฉพาะหลักสูตรข้าราชการบรรจุใหม่</t>
  </si>
  <si>
    <t>ค่าใช้จ่ายของสำนักพัฒนาการถ่ายทอดเทคโนโลยีจึงลดลง ดังนั้น เมื่อต้นทุนรวมซึ่งเป็นตัวตั้งในการคำนวณต้นทุนต่อหน่วยลดลง ขณะที่จำนวนชั่วโมง/คนการฝึกอบรมซึ่ง</t>
  </si>
  <si>
    <t>เป็นตัวหารในการคำนวณต้นทุนต่อหน่วยกลับเพิ่มสูงขึ้น ต้นทุนต่อหน่วยของกิจกรรมย่อยงานด้านการพัฒนาทรัพยากรบุคคลจึงลดลง</t>
  </si>
  <si>
    <t>เหตุผลที่กิจกรรมย่อยการบริหารจัดการสินค้าเกษตรมีต้นทุนต่อหน่วยลดลงถึงร้อยละ 82.47 เนื่องจาก</t>
  </si>
  <si>
    <t>1) จำนวนสินค้าเกษตรที่สำนักส่งเสริมและจัดการสินค้าเกษตรต้องบริหารจัดการเพิ่มขึ้นจาก 16 ชนิด ในปีงบประมาณ พ.ศ. 2554 เป็น 22 ชนิดในกลุ่มไม้ผล พืชไร่ ชา</t>
  </si>
  <si>
    <t>กาแฟ และพืชผัก ในปีงบประมาณ พ.ศ. 2555</t>
  </si>
  <si>
    <t>2) การลดลงอย่างมากของต้นทุนรวม ซึ่งเป็นผลมาจากระบบบริหารจัดการสินค้าเกษตรหลายชนิดได้ผลมากขึ้น เช่น ระบบบริหารจัดการผลไม้ การบริหารจัดการพืช</t>
  </si>
  <si>
    <t>เศรษฐกิจหลัก 3 ชนิด เข้าสู่ระบบการจำนำ สินค้าเกษตรในปีงบประมาณ พ.ศ. 2555 หลายชนิดจึงมีราคาสูง เช่น ผลไม้ ยางพารา ปาล์มน้ำมัน ทำให้กรมส่งเสริม</t>
  </si>
  <si>
    <t>การเกษตรไม่ได้รับงบประมาณในการดำเนินการแทรกแซงราคาสินค้าเกษตร สำนักส่งเสริมและจัดการสินค้าเกษตรจึงมีโครงการช่วยเหลือเกษตรกร/เงินงบกลางที่ใช้</t>
  </si>
  <si>
    <t>ในการสนับสนุนการบริหารจัดการสินค้าเกษตรลดลง</t>
  </si>
  <si>
    <t>หลายชนิดได้ผลมากขึ้น เช่น ระบบบริหารจัดการผลไม้ การบริหารจัดการพืชเศรษฐกิจหลัก 3 ชนิด เข้าสู่</t>
  </si>
  <si>
    <t>ระบบการจำนำ สินค้าเกษตรในปีงบประมาณ พ.ศ. 2555 หลายชนิดจึงมีราคาสูง เช่น ผลไม้ ยางพารา</t>
  </si>
  <si>
    <t>ปาล์มน้ำมัน ทำให้กรมส่งเสริมการเกษตรไม่ได้รับงบประมาณในการดำเนินการแทรกแซงราคาสินค้าเกษตร</t>
  </si>
  <si>
    <t>เหตุผลที่กิจกรรมย่อยการบริหารจัดการศัตรูพืชและการเขตกรรมมีต้นทุนต่อหน่วยลดลงถึงร้อยละ 52.10 เนื่องจากในปีงบประมาณ</t>
  </si>
  <si>
    <t>พ.ศ. 2554 สำนักพัฒนาคุณภาพสินค้าเกษตรมีโครงการที่ต้องดำเนินการในพื้นที่ถึง 73 จังหวัด แต่ในปีงบประมาณ พ.ศ. 2555 สำนักพัฒนาคุณภาพสินค้าเกษตรมีพื้นที่</t>
  </si>
  <si>
    <t>เป้าหมายที่ต้องดำเนินโครงการลดลงจากเดิม คือ มีโครงการเพิ่มประสิทธิภาพมันสำปะหลังในพื้นที่ 46 จังหวัด และโครงการควบคุมและกำจัดศัตรูมะพร้าวแบบครอบคลุม</t>
  </si>
  <si>
    <t>พื้นที่ จังหวัดประจวบคีรีขันธ์ ซึ่งครอบคลุมพื้นที่ 9 จังหวัด จึงทำให้ต้นทุนรวมของกิจกรรมย่อยการบริหารจัดการศัตรูพืชและการเขตกรรมลดลงถึงร้อยละ 73.87 รวมทั้ง</t>
  </si>
  <si>
    <t>ทำให้จำนวนไร่ที่บริหารจัดการศัตรูพืชและการเขตกรรมลดลงร้อยละ 45.45 แต่ด้วยต้นทุนรวมที่ลดลงมีสัดส่วนมากกว่า จึงส่งผลให้ต้นทุนต่อหน่วยของกิจกรรมย่อย</t>
  </si>
  <si>
    <t>การบริหารจัดการศัตรูพืชและการเขตกรรมลดลง</t>
  </si>
  <si>
    <t>สำหรับปีงบประมาณ  พ.ศ. 2555</t>
  </si>
  <si>
    <t>เนื่องจากในปีงบประมาณ พ.ศ. 2555 กรมส่งเสริมการเกษตรได้มีการเปลี่ยนแปลงผลผลิตหลักจากการสร้างระบบประกันภัย</t>
  </si>
  <si>
    <t>ความเสี่ยงให้แก่เกษตรกรซึ่งมีหน่วยนับเป็นจำนวนราย มาเป็นการยกระดับรายได้เกษตรกรซึ่งมีหน่วยนับเป็นจำนวน</t>
  </si>
  <si>
    <t>7,959,425,955.51 บาท ในปีงบประมาณ พ.ศ. 2554 เป็น 6,014,251,268.74 บาท ในปีงบประมาณ พ.ศ. 2555</t>
  </si>
  <si>
    <t>ครัวเรือน จึงไม่สามารถเปรียบเทียบต้นทุนต่อหน่วยในภาพรวมได้ แต่กรมส่งเสริมการเกษตรมีต้นทุนรวมลดลงจาก</t>
  </si>
  <si>
    <t>ซึ่งสาเหตุที่ทำให้ต้นทุนรวมของผลผลิตหลักของกรมส่งเสริมการเกษตรลดลง คือ</t>
  </si>
  <si>
    <t>3. ในปีงบประมาณ พ.ศ. 2554 กรมส่งเสริมการเกษตร (กองแผนงานเป็นหน่วยเบิกจ่าย) ได้ดำเนินงานตามนโยบายของ</t>
  </si>
  <si>
    <t xml:space="preserve">   รัฐบาล โดยได้รับงบกลางเพื่อใช้ในการดำเนินงานโครงการประกันรายได้เกษตรกรผู้ปลูกข้าว ปี 53/54 จำนวนเงิน</t>
  </si>
  <si>
    <t xml:space="preserve">   53.8118 ล้านบาท และงบกลาง รายการเงินสำรองจ่ายกรณีฉุกเฉินหรือจำเป็น เพื่อใช้เป็นค่าใช้จ่ายในการดำเนินการ</t>
  </si>
  <si>
    <t xml:space="preserve">   โครงการช่วยเหลือผู้ประสบภัยจากพายุฝนตกหนัก จำนวนเงิน 0.55424 ล้านบาท</t>
  </si>
  <si>
    <r>
      <t>ตารางที่  7</t>
    </r>
    <r>
      <rPr>
        <b/>
        <sz val="16"/>
        <rFont val="TH SarabunPSK"/>
        <family val="2"/>
      </rPr>
      <t xml:space="preserve">  รายงานเปรียบเทียบผลการคำนวณต้นทุนกิจกรรมย่อยแยกตามแหล่งเงิน  (ต่อ)</t>
    </r>
  </si>
  <si>
    <t>3.  การให้บริการทางการเกษตร</t>
  </si>
  <si>
    <t>2.  งานช่วยอำนวยการ</t>
  </si>
  <si>
    <t>7.  งานด้านการเงินและบัญชี</t>
  </si>
  <si>
    <t>8.  งานด้านการพัสดุ (จัดซื้อจัดจ้าง)</t>
  </si>
  <si>
    <t>9.  งานด้านแผนงาน</t>
  </si>
  <si>
    <t>10.  ศึกษา วิจัย และพัฒนางานส่งเสริมการเกษตร</t>
  </si>
  <si>
    <t>11.  งานด้านเทคโนโลยีสารสนเทศภายในหน่วยงาน</t>
  </si>
  <si>
    <t>12.  งานด้านเครือข่ายอินเตอร์เน็ตและเว็บไซต์</t>
  </si>
  <si>
    <t>13.  งานด้านการพัฒนาทรัพยากรบุคคล</t>
  </si>
  <si>
    <t>14.  การบริหารจัดการสินค้าเกษตร</t>
  </si>
  <si>
    <t>15.  การบริหารจัดการศัตรูพืชและการเขตกรรม</t>
  </si>
  <si>
    <t>16.  การประชาสัมพันธ์ผ่านสื่อ</t>
  </si>
  <si>
    <t>17. การประชาสัมพันธ์</t>
  </si>
  <si>
    <t>18. งานด้านอาคารและสถานที่</t>
  </si>
  <si>
    <t>19. งานด้านวินัยและความรับผิดชอบทางละเมิด</t>
  </si>
  <si>
    <t>20. งานด้านงบประมาณ</t>
  </si>
  <si>
    <t>21. งานด้านการวิเทศสัมพันธ์</t>
  </si>
  <si>
    <t>2. ศูนย์ส่งเสริมเยาวชนเกษตร 1 ศูนย์</t>
  </si>
  <si>
    <t>2.1 จังหวัดกาญจนบุรี 048</t>
  </si>
  <si>
    <t>3. ศูนย์ส่งเสริมเทคโนโลยีการเกษตรด้านวิศวกรรมเกษตร 2 ศูนย์</t>
  </si>
  <si>
    <t>3.1 จังหวัดชัยนาถ (จักรกลเกษตร) 042</t>
  </si>
  <si>
    <t>3.2 จังหวัดร้อยเอ็ด (จักรกลเกษตร) 072</t>
  </si>
  <si>
    <t>4. ศูนย์ส่งเสริมเทคโนโลยีการเกษตรด้านแมลงเศรษฐกิจ 2 ศูนย์</t>
  </si>
  <si>
    <t>4.1 จังหวัดชุมพร (ผึ้ง) 085</t>
  </si>
  <si>
    <t>4.2 จังหวัดเชียงใหม่ (ผึ้ง) 090</t>
  </si>
  <si>
    <t>5. ศูนย์ส่งเสริมเทคโนโลยีการเกษตรด้านอารักขาพืช 9 ศูนย์</t>
  </si>
  <si>
    <t>5.1 จังหวัดชัยนาถ 043</t>
  </si>
  <si>
    <t>5.2 จังหวัดสุพรรณบุรี 051</t>
  </si>
  <si>
    <t>5.3 จังหวัดชลบุรี 054</t>
  </si>
  <si>
    <t>5.4 จังหวัดขอนแก่น 060</t>
  </si>
  <si>
    <t>5.5 จังหวัดนครราชสีมา 069</t>
  </si>
  <si>
    <t>5.6 จังหวัดสงขลา 079</t>
  </si>
  <si>
    <t>5.7 จังหวัดสุราษฎร์ธานี 083</t>
  </si>
  <si>
    <t>5.8 จังหวัดเชียงใหม่ 091</t>
  </si>
  <si>
    <t>5.9 จังหวัดพิษณุโลก 101</t>
  </si>
  <si>
    <t>6. ศูนย์ขยายพันธุ์พืช 10 ศูนย์</t>
  </si>
  <si>
    <t>6.1 ศูนย์ที่ 9 จังหวัดสุพรรณบุรี 052</t>
  </si>
  <si>
    <t>6.2 ศูนย์ที่ 1 จังหวัดชลบุรี 055</t>
  </si>
  <si>
    <t>6.3 ศูนย์ที่ 10 จังหวัดอุดรธานี 065</t>
  </si>
  <si>
    <t>6.4 ศูนย์ที่ 3 จังหวัดนครราชสีมา 068</t>
  </si>
  <si>
    <t>6.5 ศูนย์ที่ 7 จังหวัดมหาสารคาม 070</t>
  </si>
  <si>
    <t>6.6 ศูนย์ที่ 5 จังหวัดบุรีรัมย์ 075</t>
  </si>
  <si>
    <t>6.7 ศูนย์ที่ 4 จังหวัดนครศรีธรรมราช 080</t>
  </si>
  <si>
    <t>6.8 ศูนย์ที่ 2 จังหวัดตรัง 087</t>
  </si>
  <si>
    <t>6.9 ศูนย์ที่ 8 จังหวัดลำพูน 096</t>
  </si>
  <si>
    <t>6.10 ศูนย์ที่ 6 จังหวัดพิษณุโลก 100</t>
  </si>
  <si>
    <t>7. ศูนย์ส่งเสริมและพัฒนาอาชีพการเกษตร 24 ศูนย์</t>
  </si>
  <si>
    <t>7.1 จังหวัดกาญจนบุรี 047</t>
  </si>
  <si>
    <t>7.2 จังหวัดสมุทรสาคร 049</t>
  </si>
  <si>
    <t>7.3 จังหวัดเพชรบุรี 050</t>
  </si>
  <si>
    <t>7.4 จังหวัดจันทบุรี 056</t>
  </si>
  <si>
    <t>7.5 จังหวัดระยอง 057</t>
  </si>
  <si>
    <t>7.6 จังหวัดฉะเชิงเทรา 058</t>
  </si>
  <si>
    <t>7.7 จังหวัดขอนแก่น (ผึ้ง) 061</t>
  </si>
  <si>
    <t>7.8 จังหวัดเลย 063</t>
  </si>
  <si>
    <t>7.9 จังหวัดเลย 064</t>
  </si>
  <si>
    <t>7.10 จังหวัดยโสธร 073</t>
  </si>
  <si>
    <t>7.11 จังหวัดหนองคาย 077</t>
  </si>
  <si>
    <t>7.12 จังหวัดยะลา  081</t>
  </si>
  <si>
    <t>7.13 จังหวัดสุราษฎร์ธานี  082</t>
  </si>
  <si>
    <t>7.14 จังหวัดกระบี่  086</t>
  </si>
  <si>
    <t>7.15 จังหวัดเชียงใหม่  089</t>
  </si>
  <si>
    <t>7.16 จังหวัดเชียงใหม่ 092</t>
  </si>
  <si>
    <t>7.17 จังหวัดเชียงราย 093</t>
  </si>
  <si>
    <t>7.18 จังหวัดเชียงราย  094</t>
  </si>
  <si>
    <t>7.19 จังหวัดลำพูน 095</t>
  </si>
  <si>
    <t>7.20 จังหวัดแม่ฮ่องสอน 097</t>
  </si>
  <si>
    <t>7.21 จังหวัดพะเยา 199</t>
  </si>
  <si>
    <t>7.22 จังหวัดตาก 200</t>
  </si>
  <si>
    <t>7.23 จังหวัดน่าน  103</t>
  </si>
  <si>
    <t>7.24 จังหวัดลพบุรี 203</t>
  </si>
  <si>
    <t>7.25 จังหวัดกำแพงเพชร 204</t>
  </si>
  <si>
    <t>7.26 จังหวัดอุตรดิตถ์  205</t>
  </si>
  <si>
    <t>1.1 กรมส่งเสริมการเกษตร 000</t>
  </si>
  <si>
    <t>1.2 กลุ่มพัฒนาระบบบริหาร 001</t>
  </si>
  <si>
    <t>1.3 กลุ่มตรวจสอบภายใน 002</t>
  </si>
  <si>
    <t>1.4 สำนักงานเลขานุการกรม 003</t>
  </si>
  <si>
    <t>1.5 กองการเจ้าหน้าที่ 004</t>
  </si>
  <si>
    <t>1.6 กองคลัง 005</t>
  </si>
  <si>
    <t>1.7 กองแผนงาน 006</t>
  </si>
  <si>
    <t>1.8 กองพัฒนาการเกษตรพื้นที่เฉพาะ 007</t>
  </si>
  <si>
    <t>1.9 กองวิจัยและพัฒนางานส่งเสริมการเกษตร 008</t>
  </si>
  <si>
    <t>1.10 ศูนย์เทคโนโลยีสารสนเทศและการสื่อสาร 009</t>
  </si>
  <si>
    <t>1.11 สำนักพัฒนาการถ่ายทอดเทคโนโลยี 037</t>
  </si>
  <si>
    <t>1.12 สำนักพัฒนาเกษตรกร 038</t>
  </si>
  <si>
    <t>1.13 กองส่งเสริมการอารักขาพืชและจัดการดินปุ๋ย 039</t>
  </si>
  <si>
    <t>1.14 สำนักส่งเสริมและจัดการสินค้าเกษตร 040</t>
  </si>
  <si>
    <t>1.16 กองส่งเสริมวิสาหกิจชุมชน 195</t>
  </si>
  <si>
    <t>1.17 สำนักขยายเมล็ดพันธุ์พืช 206</t>
  </si>
  <si>
    <t>2.1 เขตที่ 1 จังหวัดชัยนาถ 041</t>
  </si>
  <si>
    <t>2.2 เขตที่ 2 จังหวัดราชบุรี 045</t>
  </si>
  <si>
    <t>2.3 เขตที่ 3 จังหวัดระยอง 053</t>
  </si>
  <si>
    <t>2.4 เขตที่ 4 จังหวัดขอนแก่น 059</t>
  </si>
  <si>
    <t>2.5 เขตที่ 5 จังหวัดสงขลา 078</t>
  </si>
  <si>
    <t>2.6 เขตที่ 6 จังหวัดเชียงใหม่ 088</t>
  </si>
  <si>
    <t>ค่าใช้จ่ายบุคลากร (5101)</t>
  </si>
  <si>
    <t>ค่าเสื่อมราคา
และค่าตัดจำหน่าย (5105)</t>
  </si>
  <si>
    <t>ค่าใช้จ่ายค่าจำหน่ายจากการขายสินทรัพย์ (5203)</t>
  </si>
  <si>
    <t>ค่าใช้จ่ายด้านการฝึกอบรม (5102)</t>
  </si>
  <si>
    <t>ค่าใช้จ่ายเดินทาง (5103)</t>
  </si>
  <si>
    <t>ค่าตอบแทน ใช้สอย และสาธารณูปโภค (5104)</t>
  </si>
  <si>
    <t>ค่าใช้จ่ายช่วยเหลือตามมาตรการ
ของรัฐ 5107</t>
  </si>
  <si>
    <t>ค่าใช้จ่ายอื่น (5212)</t>
  </si>
  <si>
    <t>ต้นทุนทางตรง ปีงบประมาณ พ.ศ. 2567</t>
  </si>
  <si>
    <t>2. เพื่อเป็นค่าใช้จ่ายบุคลากรภาครัฐ</t>
  </si>
  <si>
    <t>1. เกษตรกรได้รับการส่งเสริมและพัฒนาอาชีพด้านการเกษตร</t>
  </si>
  <si>
    <t>3. พื้นที่ไม่เหมาะสม (S3,N) ได้รับการปรับเปลี่ยนการผลิต</t>
  </si>
  <si>
    <t>4. เกษตรกรได้รับการอบรมให้ความรู้ตามระบบมาตรฐาน GAP</t>
  </si>
  <si>
    <t>5. เกษตรได้รับการถ่ายทอดความรู้ด้านเทคโนโลยีเครื่องจักรกลการเกษตร</t>
  </si>
  <si>
    <t>6. พื้นที่ปลูกปาล์มน้ำมันมีข้อมูลผังแปลงเกษตรกรรมดิจิทัล</t>
  </si>
  <si>
    <t>7. ครัวเรือนเกษตรกรมีการปรับปรุงข้อมูลทะเบียนเกษตรกร</t>
  </si>
  <si>
    <t>9. เกษตรกรได้รับการอบรมด้านการผลิตและกระบวนการจัดการสินค้าเกษตรอินทรีย์</t>
  </si>
  <si>
    <t>10. เกษตรกรได้รับการถ่ายทอดความรู้การผลิตและการตลาด</t>
  </si>
  <si>
    <t>11. เกษตรกรได้รับการถ่ายทอดความรู้การใช้น้ำอย่างรู้คุณค่า</t>
  </si>
  <si>
    <t>13. ภูมิปัญญาท้องถิ่นที่เข้าร่วมโครงการสามารถเป็นแหล่งเรียนรู้</t>
  </si>
  <si>
    <t>15. เกษตรกรได้รับการอบรมเพิ่มประสิทธิภาพการผลิตแมลงเศรษฐกิจ</t>
  </si>
  <si>
    <t>16. พืชพันธุ์ดี 4 สายการผลิตที่ศูนย์ขยายพันธุ์พืชสามารถผลิตได้</t>
  </si>
  <si>
    <t>17. ตลาดเกษตรกรได้รับการพัฒนา</t>
  </si>
  <si>
    <t>21. เกษตรกรหรือกลุ่มเกษตรกรได้รับการพัฒนาให้มีการใช้ระบบบริหารจัดการเครื่องจักรกลการเกษตรร่วมกัน</t>
  </si>
  <si>
    <t>24. แปลงเกษตรกรได้รับการพัฒนาเป็นแปลงเกษตรอัจฉริยะ</t>
  </si>
  <si>
    <t>25. เกษตรกรได้รับการถ่ายทอดความรู้</t>
  </si>
  <si>
    <t>28. เกษตรกรได้รับการถ่ายทอดความรู้ในการประกอบอาชีพ</t>
  </si>
  <si>
    <t>29. เกษตรกรได้รับการถ่ายทอดความรู้ด้านการผลิตพืชบนพื้นที่สูงให้เหมาะสมตามศักยภาพของพื้นที่</t>
  </si>
  <si>
    <t>31. เกษตรกรได้รับการพัฒนาเป็นผู้ประกอบการ</t>
  </si>
  <si>
    <t>32. เกษตรกรได้รับการพัฒนาและส่งเสริมอาชีพ</t>
  </si>
  <si>
    <t>33. เกษตรกรผู้นำที่ได้รับการพัฒนา</t>
  </si>
  <si>
    <t>36. เกษตรกรได้รับการพัฒนาทักษะในการประกอบอาชีพด้านการเกษตร</t>
  </si>
  <si>
    <t>38. เกษตรกรได้รับการถ่ายทอดความรู้และมีเครือข่ายเกษตรกรปลอดการเผาในพื้นที่</t>
  </si>
  <si>
    <t>จำนวนอัตรา</t>
  </si>
  <si>
    <t>จำนวนแปลง</t>
  </si>
  <si>
    <t>จำนวนจุด</t>
  </si>
  <si>
    <t>จำนวนท่อน</t>
  </si>
  <si>
    <t>จำนวนแห่ง</t>
  </si>
  <si>
    <t>จำนวนเครือข่าย</t>
  </si>
  <si>
    <t>จำนวนแหล่ง</t>
  </si>
  <si>
    <t>จำนวนกลุ่ม</t>
  </si>
  <si>
    <t>จำนวนจังหวัด</t>
  </si>
  <si>
    <t>1. โครงการพัฒนาตามศักยภาพของพื้นที่</t>
  </si>
  <si>
    <t>3. โครงการบริหารจัดการการผลิตสินค้าเกษตรตามแผนที่เกษตรเพื่อการบริหารจัดการเชิงรุก (Agri - Map)</t>
  </si>
  <si>
    <t>4. โครงการยกระดับคุณภาพมาตรฐานสินค้าเกษตร</t>
  </si>
  <si>
    <t>5. โครงการส่งเสริมการใช้เครื่องจักรกลทางการเกษตร</t>
  </si>
  <si>
    <t>6. โครงการขึ้นทะเบียนและปรับปรุงทะเบียนเกษตรกร</t>
  </si>
  <si>
    <t>7. โครงการระบบส่งเสริมเกษตรแบบแปลงใหญ่</t>
  </si>
  <si>
    <t>8. โครงการพัฒนาเกษตรกรรมยั่งยืน</t>
  </si>
  <si>
    <t>9. โครงการพัฒนาศักยภาพกระบวนการผลิตสินค้าเกษตร</t>
  </si>
  <si>
    <t>12. โครงการส่งเสริมและพัฒนาสินค้าเกษตรชีวภาพ</t>
  </si>
  <si>
    <t>13. โครงการผลิตและขยายพืชพันธุ์ดีเพื่อเพิ่มประสิทธิภาพการผลิตภาคเกษตร</t>
  </si>
  <si>
    <t>14. โครงการตลาดเกษตรกร</t>
  </si>
  <si>
    <t>15. โครงการส่งเสริมและพัฒนาวิสาหกิจชุมชน</t>
  </si>
  <si>
    <t>16. โครงการเพิ่มประสิทธิภาพการผลิตสินค้าเกษตร</t>
  </si>
  <si>
    <t>17. โครงการส่งเสริมการแปรรูปสินค้าเกษตร</t>
  </si>
  <si>
    <t>20. โครงการ 1 อำเภอ 1 แปลง เกษตรอัจฉริยะ</t>
  </si>
  <si>
    <t>21. โครงการสร้างมูลค่าเพิ่มจากวัสดุเหลือใช้ทางการเกษตร</t>
  </si>
  <si>
    <t>22. โครงการส่งเสริมการจัดตั้งและบริหารจัดการวิสาหกิจเกษตรฐานชีวภาพและภูมิปัญญาท้องถิ่น</t>
  </si>
  <si>
    <t>23. โครงการส่งเสริมการท่องเที่ยวโดยชุมชน</t>
  </si>
  <si>
    <t>24. ผลผลิตเกษตรกรได้รับการส่งเสริมและพัฒนาศักยภาพ</t>
  </si>
  <si>
    <t>25. โครงการพัฒนาพื้นที่สูงอย่างยั่งยืน</t>
  </si>
  <si>
    <t>27. โครงการพัฒนาเกษตรกรปราดเปรื่อง (Smart Farmer)</t>
  </si>
  <si>
    <t>31. โครงการเพิ่มศักยภาพและพัฒนาคนทุกช่วงวัยในระบบบริหารจัดการข้อมูลการพัฒนาคนแบบชี้เป้า (TPMAP)</t>
  </si>
  <si>
    <t>32. โครงการส่งเสริมเคหกิจเกษตรในครัวเรือนเกษตรสูงวัย</t>
  </si>
  <si>
    <t>33. โครงการส่งเสริมการหยุดเผาในพื้นที่การเกษตร</t>
  </si>
  <si>
    <t>1. หลักเสริมสร้างความเข้มแข็งเศรษฐกิจฐานราก</t>
  </si>
  <si>
    <t>2. ค่าใช้จ่ายบุคลากรภาครัฐพัฒนาการเกษตรยั่งยืน</t>
  </si>
  <si>
    <t>3. บริหารจัดการเขตเกษตรเศรษฐกิจสำหรับสินค้าเกษตรที่สำคัญ (Zoning)</t>
  </si>
  <si>
    <t>4. พัฒนาคุณภาพสินค้าเกษตรสู่มาตรฐาน GAP</t>
  </si>
  <si>
    <t>5. ส่งเสริมการใช้เครื่องจักรกลการเกษตรทดแทนแรงงานเกษตร</t>
  </si>
  <si>
    <t>จำนวนรายการ</t>
  </si>
  <si>
    <t>6. ประยุกต์ใช้เทคโนโลยีภูมิสารสนเทศเพื่อเพิ่มประสิทธิภาพการพยากรณ์ผลผลิตสินค้าเกษตร</t>
  </si>
  <si>
    <t>7. ขึ้นทะเบียนและปรับปรุงทะเบียนเกษตรกร</t>
  </si>
  <si>
    <t>8. ระบบส่งเสริมเกษตรแบบแปลงใหญ่</t>
  </si>
  <si>
    <t>9. พัฒนาการผลิตเกษตรอินทรีย์</t>
  </si>
  <si>
    <t>10. ส่งเสริมการปลูกพืชใช้น้ำน้อยเสริมสร้างรายได้แก่เกษตรกร</t>
  </si>
  <si>
    <t>11. ส่งเสริมการเพิ่มประสิทธิภาพการใช้น้ำในระดับไร่นา</t>
  </si>
  <si>
    <t>12. ส่งเสริมและพัฒนาสินค้าเกษตรอัตลักษณ์พื้นถิ่น</t>
  </si>
  <si>
    <t>13. ข้อมูลภูมิปัญญาท้องถิ่นด้านการเกษตรเพื่อเสริมสร้างอัตลักษณ์พื้นถิ่น</t>
  </si>
  <si>
    <t>14. ส่งเสริมและพัฒนาการผลิตสินค้าสมุนไพรชีวภาพ</t>
  </si>
  <si>
    <t>15. เพิ่มประสิทธิภาพการผลิตแมลงเศรษฐกิจ</t>
  </si>
  <si>
    <t>16. ผลิตและขยายพืชพันธุ์ดี</t>
  </si>
  <si>
    <t>17. ตลาดเกษตรกร</t>
  </si>
  <si>
    <t>18. ส่งเสริมและพัฒนาวิสาหกิจชุมชน</t>
  </si>
  <si>
    <t>19. เพิ่มประสิทธิภาพการผลิตสินค้าเกษตร</t>
  </si>
  <si>
    <t>20. พัฒนาขีดความสามารถในการแข่งขันสินค้าเกษตรแปรรูป</t>
  </si>
  <si>
    <t>21. สร้างเครือข่ายบริการเครื่องจักรกลทางการเกษตรร่วมกันของชุมชน</t>
  </si>
  <si>
    <t>22. สร้างผู้ประกอบการเพื่อให้บริการทางเกษตรอัจฉริยะ (ASP)</t>
  </si>
  <si>
    <t>23. ส่งเสริมการอารักขาพืชเพื่อเพิ่มประสิทธิภาพการผลิตสินค้าเกษตร</t>
  </si>
  <si>
    <t>24. ส่งเสริมและพัฒนาต้นแบบเกษตรอัจฉริยะ</t>
  </si>
  <si>
    <t>25. สร้างมูลค่าเพิ่มจากวัสดุเหลือใช้ทางการเกษตร</t>
  </si>
  <si>
    <t>26. ส่งเสริมวิสาหกิจชุมชนต้นแบบในการพัฒนาสินค้าและบริการจากฐานชีวภาพ</t>
  </si>
  <si>
    <t>27. ส่งเสริมและพัฒนาแหล่งท่องเที่ยววิถีเกษตร</t>
  </si>
  <si>
    <t>28. การพัฒนาเกษตรกร</t>
  </si>
  <si>
    <t>29. เพิ่มประสิทธิภาพการบริหารจัดการด้านการเกษตรและสหกรณ์</t>
  </si>
  <si>
    <t>30. การพัฒนาพื้นที่สูงอย่างยั่งยืน (โครงการหลวง)</t>
  </si>
  <si>
    <t>31. ส่งเสริมการดำเนินงานโครงการอันเนื่องมาจากพระราชดำริ</t>
  </si>
  <si>
    <t>32. พัฒนาเกษตรกรปราดเปรื่องและเกษตรกรรุ่นใหม่ (Smart Farmer &amp; Young Smart Farmer)</t>
  </si>
  <si>
    <t>33. ส่งเสริมและพัฒนาอาชีพเพื่อแก้ไขปัญหาที่ดินทำกินของเกษตรกร</t>
  </si>
  <si>
    <t>34. ศูนย์เรียนรู้การเพิ่มประสิทธิภาพการผลิตสินค้าเกษตร</t>
  </si>
  <si>
    <t>35. พัฒนาความเข้มแข็งของกลุ่มเกษตรกร</t>
  </si>
  <si>
    <t>36. เพิ่มศักยภาพและพัฒนาคนทุกช่วงวัยในระบบบริหารจัดการข้อมูลการพัฒนาคนแบบชี้เป้า (TPMAP)</t>
  </si>
  <si>
    <t>37. ส่งเสริมเคหกิจเกษตรในครัวเรือนเกษตรสูงวัย</t>
  </si>
  <si>
    <t>38. ส่งเสริมการหยุดการเผาในพื้นที่การเกษตร</t>
  </si>
  <si>
    <t>ต้นทุนกิจกรรมหลักประจำปีงบประมาณ พ.ศ. 2567 (ต.ค. 2566 - ก.ย. 2567)</t>
  </si>
  <si>
    <t>รอข้อมูลผลการวิเคราะห์</t>
  </si>
  <si>
    <t>ปีงบประมาณ พ.ศ. 2566</t>
  </si>
  <si>
    <t>ปีงบประมาณ พ.ศ. 2567</t>
  </si>
  <si>
    <t>รายงานเปรียบเทียบผลการคำนวณต้นทุนผลผลิตระหว่างปีงบประมาณ พ.ศ. 2566 และ ปีงบประมาณ พ.ศ. 2567</t>
  </si>
  <si>
    <t>1.12 กองพัฒนาเกษตรกร 038</t>
  </si>
  <si>
    <t>ต้นทุนรวม
(ไม่รวมค่าใช้จ่ายบุคลากร)</t>
  </si>
  <si>
    <t>10. โครงการส่งเสริมการเพิ่มประสิทธิภาพการใช้น้ำ
ในระดับไร่นา</t>
  </si>
  <si>
    <t>11. โครงการส่งเสริมและพัฒนาสินค้าเกษตรอัตลักษณ์
พื้นถิ่น</t>
  </si>
  <si>
    <t>18. โครงการสร้างเครือข่ายบริการเครื่องจักรกล
ทางการเกษตรร่วมกันของชุมชน</t>
  </si>
  <si>
    <t>26. โครงการส่งเสริมการดำเนินงานโครงการ
อันเนื่องมาจากพระราชดำริ</t>
  </si>
  <si>
    <t>30. โครงการสร้างความเข้มแข็งกลุ่มการผลิต
ด้านการเกษตร</t>
  </si>
  <si>
    <t>28. โครงการส่งเสริมและพัฒนาอาชีพเพื่อแก้ไขปัญหา
ที่ดินทำกินของเกษตรกร</t>
  </si>
  <si>
    <t>29. โครงการศูนย์เรียนรู้การเพิ่มประสิทธิภาพการผลิต
สินค้าเกษตร</t>
  </si>
  <si>
    <t>2. รายการค่าใช้จ่ายบุคลากรภาครัฐ พัฒนาเกษตรกรรมยั่งยืนและเสริมสร้างความเข้มแข็งของเกษตรกรอย่างเป็นระบบ</t>
  </si>
  <si>
    <t>19. โครงการส่งเสริมการใช้สารชีวภัณฑ์และแมลง
ศัตรูธรรมชาติทดแทนสารเคมีทางการเกษตร</t>
  </si>
  <si>
    <t>*</t>
  </si>
  <si>
    <t>จำนวนครั้งของการจัดซื้อจัดจ้าง</t>
  </si>
  <si>
    <t>การวิเคราะห์สาเหตุของการเปลี่ยนแปลงของต้นทุนทางตรงตามศูนย์ต้นทุนแยกตามประเภท</t>
  </si>
  <si>
    <t>ศูนย์ต้นทุนหลักที่ 1.61 (171)</t>
  </si>
  <si>
    <t>ศูนย์ต้นทุนหลักที่ 3.1 (042)</t>
  </si>
  <si>
    <t>ศูนย์ต้นทุนหลักที่ 5.2 (051)</t>
  </si>
  <si>
    <t>ศูนย์ต้นทุนหลักที่ 6.2 (055)</t>
  </si>
  <si>
    <t>ศูนย์ต้นทุนหลักที่ 6.3 (065)</t>
  </si>
  <si>
    <t>ศูนย์ต้นทุนหลักที่ 6.5 (070)</t>
  </si>
  <si>
    <t>ศูนย์ต้นทุนหลักที่ 7.8 (063)</t>
  </si>
  <si>
    <t>ศูนย์ต้นทุนหลักที่ 7.18 (094)</t>
  </si>
  <si>
    <t>ศูนย์ต้นทุนสนับสนุนที่ 1.1 (000)</t>
  </si>
  <si>
    <t>ศูนย์ต้นทุนสนับสนุนที่ 1.5 (004)</t>
  </si>
  <si>
    <t>ศูนย์ต้นทุนสนับสนุนที่ 1.11 (037)</t>
  </si>
  <si>
    <t>ศูนย์ต้นทุนสนับสนุนที่ 1.12 (038)</t>
  </si>
  <si>
    <t>ศูนย์ต้นทุนสนับสนุนที่ 1.16 (195)</t>
  </si>
  <si>
    <t>ศูนย์ต้นทุนสนับสนุนที่ 1.17 (206)</t>
  </si>
  <si>
    <t>37.84 เนื่องจาก ต้นทุนผันแปรที่ลดลงถึงร้อยละ 38.39 โดยมีสาเหตุจากการลดลงของค่าใช้จ่าย ดังนี้</t>
  </si>
  <si>
    <t>1) ค่าใช้จ่ายด้านการฝึกอบรม และ ค่าใช้จ่ายเดินทาง ลดลงจากปีงบประมาณ พ.ศ. 2566 เป็นผลมาจาก</t>
  </si>
  <si>
    <t>กองส่งเสริมวิสาหกิจชุมชน มีการจัดฝึกอบรม และ การติดตามงาน ในรูปแบบออนไลน์มากขึ้น ส่งผลให้</t>
  </si>
  <si>
    <t>ในปีงบประมาณ พ.ศ. 2567 ค่าใช้จ่ายดังกล่าวลดลงอย่างมีนัยสำคัญ</t>
  </si>
  <si>
    <t>2) ค่าตอบแทน ใช้สอยและสาธารณูปโภค ลดลงจากปีงบประมาณ พ.ศ. 2566 เป็นผลมาจาก คณะทำงาน</t>
  </si>
  <si>
    <t xml:space="preserve">ประหยัดพลังงานของกองฯ ได้กำหนดมาตรฐานการประหยัดพลังงาน เพื่อลดค่าใช้จ่าย ค่าไฟฟ้า </t>
  </si>
  <si>
    <t>และน้ำประปา และมีการใช้วัสดุสำนักงานลดลงเนื่องจากการรณรงค์การใช้กระดาษ Re-use มากขึ้น</t>
  </si>
  <si>
    <t>รวมทั้งในส่วนเรือนเพาะชำของกองขยายพันธุ์พืช ที่มาร่วมใช้น้ำประปาและไฟฟ้าร่วมกับกองวิสาหกิจชุมชน</t>
  </si>
  <si>
    <t>มีกิจกรรมการดำเนินการด้านการผลิตและขยายพันธุ์พืชลดลง</t>
  </si>
  <si>
    <t>เหตุผลที่ศูนย์ขยายพันธุ์พืชที่ 10 จังหวัดอุดรธานีมี ต้นทุนทางตรงลดลง</t>
  </si>
  <si>
    <t>ร้อยละ 23.87 มีสาเหตุ ดังนี้</t>
  </si>
  <si>
    <t xml:space="preserve">   1.1 ค่าเลื่อมราคา - ครุภัณฑ์ยานพาหนะ เพิ่มขึ้น ๑๒๓,๔๖๗.๑๒ บาท เนื่องจากปีประมาณ</t>
  </si>
  <si>
    <t>- ยานพาหนะเพิ่มขึ้นเมื่อเทียบกับปีก่อน</t>
  </si>
  <si>
    <t>1. ค่าเสื่อมราคา เพิ่มขึ้นจำนวน 228,406.14 บาท จากปีงบประมาณ พ.ศ. 2566 เนื่องจาก</t>
  </si>
  <si>
    <t>พ.ศ. 2566 หน่วยงานจัดชื้อรถบรรทุกขนาด 6 ตัน ยี่ห้อ ISUZU จำนวน 1 คัน มูลค่า 1,868,000 บาท</t>
  </si>
  <si>
    <t xml:space="preserve">คิดค่าเสื่อมราคาวันที่ 12 เมษายน 2566 ทำให้ค่าเสื่อมราคา -ครุภัณฑ์ยานพาหนะในปีงบประมาณ </t>
  </si>
  <si>
    <t xml:space="preserve">พ.ศ. 2566 คิดจำนวน 6 เดือน เป็นจำนวนเงิน 110,032.88 บาท ในขณะที่ ปีงบประมาณ พ.ศ. 2567 </t>
  </si>
  <si>
    <t xml:space="preserve">คิดค่าเสื่อมราคาฯของสินทรัพย์ดังกล่าวเต็มปีเป็นจำนวน 233,500 บาท จึงเป็นสาเหตุให้ค่าเสื่อมราคา </t>
  </si>
  <si>
    <t xml:space="preserve">     1.2 ค่าเสื่อมราคา - สิ่งปลูกสร้าง เพิ่มขึ้น 78,082.93 บาท เนื่องจากปีงบประมาณ พ.ศ. 2566</t>
  </si>
  <si>
    <t>หน่วยงานมีการก่อสร้างหอถังน้ำการเกษตร ขนาด 100 ลบ.ม. มูลค่า 1,834,781.20 บาท</t>
  </si>
  <si>
    <t>คิดค่าเสื่อมราคาวันที่ 22 พฤษภาคม 2566ทำให้ค่าเลื่อมราคา - สิ่งปลูกสร้างในปีงบประมาณพ.ศ. 2566</t>
  </si>
  <si>
    <t>คิดจำนวน 5 เดือน เป็นจำนวนเงิน 110,032.88 บาท ในขณะที่ ปีงบประมาณ พ.ศ.2567</t>
  </si>
  <si>
    <t xml:space="preserve">คิดค่าเสื่อมราคาฯ ของ สินทรัพย์ดังกล่าวเต็มปีเป็นจำนวนเงิน 122,318.75 บาท </t>
  </si>
  <si>
    <t>จึงเป็นสาเหตุให้ค่าเสื่อมราคา- สิ่งปลูกสร้างเพิ่มขึ้นเมื่อ เทียบกับปีก่อน</t>
  </si>
  <si>
    <t xml:space="preserve">3. ค่าใช้จ่ายเดินทางไปราชการ เพิ่มสูงขึ้น จำนวน 192,876 บาท จากปีงบประมาณ พ.ศ. 2566 เนื่องจาก ในปีงบประมาณ พ.ศ.2567 ได้รับจัดสรรงบประมาณจากโครงการตามตัวชี้วัด
เป็นจำนวนหลายโครงการฯ และมีการสร้างเครือข่ายเกษตรกร อบรมเกษตรกรเครือข่ายและออกติดตามเครือข่ายเกษตรกรในพื้นที่ที่หน่วยงานรับผิดชอบ จำนวน 7 จังหวัด ได้แก่ หนองบัวลำภู เลย สกลนคร หนองคาย บึงกาฬ นครพนม และอุดรธานี จึงทำให้ค่าใช้จ่ายเดินทางไปราชการเพิ่มสูงขึ้นจากปีก่อน
4. ค่าตอบแทนใช้สอย และสาธารณูปโภค เพิ่มขึ้น 1,150,184.44 บาท จากปีงบประมาณ พ.ศ. 2566 ซึ่งสอดคล้องกับค่าใช้จ่ายตามโครงการต่างๆ ที่หน่วยงานได้ดำเนินการเพิ่มขึ้น
</t>
  </si>
  <si>
    <t xml:space="preserve">รายละเอียดดังนี้:
• โครงการศูนย์เรียนรู้การเพิ่มประสิทธิภาพการผลิตสินค้าเกษตร (เพิ่มขึ้น 334,945.00 บาท)
• โครงการระบบส่งเสริมเกษตรแบบแปลงใหญ่ (เพิ่มขึ้น 178,895.00 บาท)
• โครงการยกระดับคุณภาพมาตรฐานสินค้าเกษตร (เพิ่มขึ้น 53,750.00 บาท)
• โครงการส่งเสริมการหยุดเผาในพื้นที่การเกษตร (เพิ่มขึ้น 31,208.00 บาท)
• โครงการสร้างความเข้มแข็งกลุ่มการผลิตด้านการเกษตร (ค่าใช้จ่ายเป็นจำนวนเงิน 27,678.00 บาท)
• โครงการส่งเสริมการแปรรูปสินค้าเกษตร (ค่าใช้จ่ายเป็นจำนวนเงิน 1,280.00 บาท)
ในขณะเดียวกันพบว่ามี 10 โครงการที่ค่าใช้จ่ายในการเดินทาง ค่าที่พัก และค่าเบี้ยเลี้ยงลดลง โดยโครงการที่มีผลต่อการลดลงอย่างชัดเจน ได้แก่:
• โครงการพัฒนาเกษตรกรปราดเปรื่อง (Smart Farmer) (ลดลง 169,988.00 บาท)
• โครงการส่งเสริมและพัฒนาวิสาหกิจชุมชน (ลดลง 140,922.00 บาท)
จากข้อมูลข้างต้น จึงสรุปได้ว่า ค่าใช้จ่ายในการเดินทาง ติดตามงานโครงการ และค่าเบี้ยเลี้ยงในปีงบประมาณ พ.ศ. 2567 มีแนวโน้มเพิ่มสูงขึ้นเมื่อเทียบกับปีงบประมาณ พ.ศ. 2566
เนื่องจากตั้งแต่ปี พ.ศ. 2564 เกิดสถานการณ์โควิด-19 และเริ่มดีขึ้นในปี พ.ศ. 2565 และ 2566 เป็นลำดับ และในปี พ.ศ. 2567 สถานการณ์กลับเข้าสู่ภาวะปกติ การออกพื้นที่ติดตามงานจึงมากขึ้นตามลำดับ
</t>
  </si>
  <si>
    <t>เหตุผลที่สำนักงานเกษตรจังหวัดราชบุรีมีต้นทุนทางตรงเพิ่มขึ้นเป็น</t>
  </si>
  <si>
    <t>ร้อยละ 31.90 เนื่องจาก</t>
  </si>
  <si>
    <t xml:space="preserve">3,624,000.00 บาท จึงจำเป็นต้องดำเนินการตัดจำหน่ายรหัสเดิม พร้อมทั้งบันทึกตั้งพักครุภัณฑ์ยานพาหนะตามรายการ และตัดจำหน่ายรถยนต์บรรทุก 8 คันดังกล่าว เนื่องจากสินทรัพย์ได้ถูกจำหน่ายไปเรียบร้อยแล้ว ในส่วนของครุภัณฑ์สำรวจและครุภัณฑ์คอมพิวเตอร์ มีการตัดจำหน่ายสินทรัพย์
จำนวน 20 รายการ โดยตรวจสอบแล้วพบว่าค่าเสื่อมราคาคงเหลือของแต่ละรายการอยู่ที่ 1.00 บาท
จากข้อมูลข้างต้น จึงสรุปได้ว่า ค่าจำหน่ายจากการขายสินทรัพย์ในปีงบประมาณ พ.ศ. 2567 มีแนวโน้มเพิ่มสูงขึ้นเมื่อเทียบกับปีงบประมาณ พ.ศ. 2566
3. ค่าใช้จ่ายด้านการฝึกอบรม (5102) มีอัตราการเปลี่ยนแปลงลดลงร้อยละ 7.2 
จากปีงบประมาณ พ.ศ. 2566
จากการตรวจสอบพบว่าในปีงบประมาณ พ.ศ. 2567 มีการจัดประชุมลดลงจากปีงบประมาณ พ.ศ. 2566
4. ค่าใช้จ่ายเดินทาง (5103) มีอัตราการเปลี่ยนแปลงเพิ่มขึ้นร้อยละ 26.30 จากปีงบประมาณ พ.ศ. 2566 คิดเป็นจำนวนเงิน 292,319.00 บาท การเพิ่มขึ้นของค่าใช้จ่ายดังกล่าวมีสาเหตุจากค่าใช้จ่าย
ในการเดินทางติดตามงานโครงการ และค่าเบี้ยเลี้ยงที่เพิ่มสูงขึ้นในปีงบประมาณ พ.ศ. 2567
โดยจากการตรวจสอบพบว่ามีจำนวนทั้งสิ้น 12 โครงการที่เกี่ยวข้อง ทั้งนี้ มี 4 โครงการหลักที่ส่งผลให้ค่าใช้จ่ายเพิ่มขึ้นอย่างมีนัยสำคัญ และมี 2 โครงการที่เกิดค่าใช้จ่ายเป็นครั้งแรกในปีงบประมาณนี้ </t>
  </si>
  <si>
    <t xml:space="preserve">1. ค่าเสื่อมราคาสินทรัพย์ (5105) มีอัตราการเปลี่ยนแปลงลดลงร้อยละ 3.4 จากปีงบประมาณ 
พ.ศ. 2566 คิดเป็นจำนวนเงิน 65,038.29 บาท
จากการตรวจสอบพบว่าสาเหตุหลักมาจากการตัดจำหน่ายครุภัณฑ์คอมพิวเตอร์จำนวน 14 รายการ 
โดยมีค่าเสื่อมราคาคงเหลือของแต่ละรายการอยู่ที่ 1.00 บาท และในปีงบประมาณ พ.ศ. 2567 หน่วยงานไม่ได้มีการจัดซื้อครุภัณฑ์คอมพิวเตอร์เพิ่มเติม นอกจากนี้ ยังมีการตัดจำหน่ายครุภัณฑ์สำรวจ
จำนวน 6 รายการ ซึ่งส่งผลให้ค่าเสื่อมราคาโดยรวมลดลงด้วยเช่นกัน
2. ค่าจำหน่ายจากการขายสินทรัพย์ (5203) มีอัตราการเปลี่ยนแปลงเพิ่มขึ้นร้อยละ 100 
จากปีงบประมาณ พ.ศ. 2566 คิดเป็นจำนวนเงิน 3,624,020.00 บาท
เนื่องจากในปีงบประมาณ พ.ศ. 2567 มีการบันทึกตัดจำหน่ายในระบบ New GFMIS Thai 
จำนวน 30 รายการ ซึ่งเป็นสินทรัพย์ที่จำหน่ายไปแล้วในปีงบประมาณ พ.ศ. 2566 แต่ยังไม่ได้มีการบันทึกตัดจำหน่ายในระบบฯ ในปีดังกล่าวโดยสินทรัพย์ที่ดำเนินการตัดจำหน่ายประกอบด้วยครุภัณฑ์สำรวจ ครุภัณฑ์คอมพิวเตอร์ และครุภัณฑ์ยานพาหนะ
จากการตรวจสอบเพิ่มเติมพบว่าในปีงบประมาณ พ.ศ. 2567 มีการตัดจำหน่ายครุภัณฑ์ยานพาหนะ
จำนวน 1 รายการ มูลค่าสินทรัพย์ 4,983,000.00 บาท โดยเป็นมูลค่ารวมของรถยนต์บรรทุก 11 คัน คันละ 453,000.00 บาท ซึ่งในจำนวนนี้มีจำนวน 8 คันที่ต้องตัดจำหน่าย รวมเป็นมูลค่า </t>
  </si>
  <si>
    <t>เหตุผลที่ศูนย์ขยายพันธุ์พืชที่ 7 จังหวัดมหาสารคามมีต้นทุนทางตรง</t>
  </si>
  <si>
    <t>เพิ่มขึ้น ร้อยละ 35.81 เนื่องจากสาเหตุ ดังนี้</t>
  </si>
  <si>
    <t>มีต้นทุนทางตรงเพิ่มขึ้นร้อยละ 27.67 เนื่องจากสาเหตุ ดังนี้</t>
  </si>
  <si>
    <t>เหตุผลที่ศูนย์ส่งเสริมและพัฒนาอาชีพการเกษตร จังหวัดเลย</t>
  </si>
  <si>
    <t>1. ค่าใช้จ่ายด้านการฝึกอบรมเพิ่มขึ้น เนื่องจากศูนย์ฯ ได้รับงบประมาณรายจ่ายประจำปีงบประมาณ พ.ศ. 2567 สำหรับถ่ายทอดองค์ความรู้ด้านการเกษตรสู่เกษตรกรเพิ่มขึ้น จากโครงการ 1 อำเภอ 1 แปลงเกษตรอัจฉริยะ โครงการเพิ่มศักยภาพและพัฒนาคนทุกช่วงวัยในระบบบริหารจัดการข้อมูล
การพัฒนาคนแบบชี้เป้า (TPMAP) และโครงการศูนย์พัฒนาปศุสัตว์ตามพระราชดำริ อำเภอด่านซ้าย จังหวัดเลย
2. ค่าใช้จ่ายเดินทางไปราชการเพิ่มขึ้น เนื่องจากศูนย์ฯ มีโครงการถ่ายทอดความรู้ด้านการเกษตร
สู่เกษตรกรเพิ่มขึ้น จึงทำให้เกิดค่าใช้จ่ายในการดำเนินงานติดตามประเมินผลเกษตรกรผู้ที่ได้รับการส่งเสริมอบรมในพื้นที่จังหวัดเลย และพื้นที่จังหวัดอุดรธานี เพื่อติดตามความก้าวหน้าโครงการ 
เก็บรวบรวมข้อมูลและให้คำแนะนำที่เป็นประโยชน์แก่เกษตรกร พร้อมทั้งดำเนินการจัดทำรายงานสรุปผลการดำเนินงานของหน่วยงาน</t>
  </si>
  <si>
    <t>3. ค่าใช้สอย ค่าวัสดุ และค่าสาธารณูปโภคเพิ่มขึ้น เนื่องจากศูนย์ฯ มีโครงการเมล็ดพันธุ์พืชผักปันรัก
สู่เกษตรกร ปีงบประมาณ พ.ศ. 2567 และโครงการผลิตพืชพันธุ์ดีเพื่อช่วยเหลือเกษตรกรผู้ประสบภัยและใช้ในภารกิจกรมส่งเสริมการเกษตร ปีงบประมาณ พ.ศ. 2567 จึงได้มีปริมาณงานการผลิตต้นพันธุ์พืชต่างๆ ในจำนวนที่เพิ่มมากขึ้นเพื่อให้เพียงพอต่อความต้องการของเกษตรกรผู้ประสบอุทกภัยในพื้นที่จังหวัดเลย จังหวัดหนองบัวลำภู จังหวัดอุดรธานี และจังหวัดชัยภูมิ พร้อมทั้งดูแลรดน้ำต้นพันธุ์พืช
ในปริมาณพื้นที่ที่เพิ่มขึ้นจากเดิม
4. ค่าใช้จ่ายช่วยเหลือตามมาตรการของรัฐเพิ่มขึ้น เนื่องจากศูนย์ฯ ได้รับโครงการส่งเสริม
การประยุกต์ใช้เทคโนโลยีและนวัตกรรมดิจิทัลสำหรับเกษตรกรและผู้ประกอบการ โดยการรับสมัครเกษตรกรผู้มีคุณสมบัติที่ตรงตามเงื่อนไขที่โครงการกำหนด จำนวน 3 ราย</t>
  </si>
  <si>
    <t>1. ค่าเสื่อมราคาและค่าตัดจำหน่าย ปีงบประมาณ พ.ศ. 2566 จำนวน 2,451,530.46 บาท และปีงบประมาณ พ.ศ. 2567 จำนวน 3,680,899.55 บาท สาเหตุที่เพิ่มขึ้น/(ลดลง) เกิดจากศูนย์ขยายพันธุ์พืชที่ 7 จังหวัดมหาสารคาม ได้รับโอนจัดสรรงบประมาณครุภัณฑ์ ที่ดิน และสิ่งก่อสร้าง (งบลงทุน) 
จ้างเหมาก่อสร้างอาคารบริการพืชพันธุ์ดี จ้างเหมาปรับปรุงอาคารสำนักงาน จ้างเหมาปรับปรุงอาคาร
ฝึกอบรม พร้อมห้องอาหาร อาคารหอพัก และโครงการผลิตและขยายพันธุ์ดีเพื่อเพิ่มประสิทธิภาพ
ภาคการเกษตร ปรับปรุงสิ่งก่อสร้างอื่น จำนวน 7 รายการ
2. ค่าตอบแทน ค่าใช้สอย และค่าสาธารณูปโภค ปีงบประมาณ พ.ศ. 2566 จำนวน 3,066,549.59 บาท และปีงบประมาณ พ.ศ. 2567 จำนวน 3,965,845.42 บาท สาเหตุที่เพิ่มขึ้น/(ลดลง) เนื่องจากศูนย์ขยายพันธุ์พืชที่ 7 จังหวัดมหาสารคาม มีให้บริการอาคารฝึกอบรมหน่วยงานราชการ รวมมีการปรับปรุงอาคารสิ่งก่อสร้าง จึงทำให้มีการใช้ไฟฟ้าเพิ่มขึ้น และมีอากาศร้อน จึงมีการเปิดใช้ระบบไฟฟ้า
ภายในโรงเรือนเพื่ออนุบาลพันธุ์พืชทั้งหมด จำนวน 6 โรงเรือน</t>
  </si>
  <si>
    <t>เหตุผลที่กองการเจ้าหน้าที่มีต้นทุนทางตรงลดลงถึง</t>
  </si>
  <si>
    <t>เหตุผลที่กรมส่งเสริมการเกษตรมีต้นทุนทางตรงลดลง</t>
  </si>
  <si>
    <t>ร้อยละ 40.00 เนื่องจาก ในปีงบประมาณ พ.ศ. 2566 มีการตัดจำหน่ายครุภัณฑ์จำนวน 10 รายการ
ประกอบด้วย ครุภัณฑ์สำนักงาน 4 รายการ ครุภัณฑ์ยานพาหนะ 1 รายการ ครุภัณฑ์โฆษณา
1 รายการ และครุภัณฑ์คอมพิวเตอร์ 4 รายการ ในขณะที่ปีงบประมาณ พ.ศ. 2567 มีการตัดจำหน่าย
ครุภัณฑ์ยานพาหนะ เพียง 6 รายการ จึงส่งผลให้ค่าใช้จ่ายค่าจำหน่ายจากการขายสินทรัพย์ของ
กรมส่งเสริมการเกษตรลดลง</t>
  </si>
  <si>
    <t>เหตุผลที่สำนักงานเกษตรจังหวัดเพชรบุรีมีต้นทุนทางตรงเพิ่มขึ้น</t>
  </si>
  <si>
    <t>ร้อยละ 22.11 เนื่องจากสาเหตุ ดังนี้
1. อาคารและสิ่งปลูกสร้าง มีจัดซื้อจัดจ้างในปีงบประมาณ พ.ศ. 2567 ประกอบด้วย 
งานปรับปรุงรั้วและพื้นคอนกรีต สำนักงานเกษตรจังหวัดเพชรบุรี งานปรับปรุงบ้านพักข้าราชการ สำนักงานเกษตรอำเภอชะอำ งานปรับปรุงอาคารสำนักงานเกษตรจังหวัดเพชรบุรี และงานปรับปรุง
ห้องประชุมสำนักงานเกษตรจังหวัดเพชรบุรี
2. รับโอนครุภัณฑ์คอมพิวเตอร์จากกรมส่งเสริมการเกษตร ในเดือนกันยายน 2566 จำนวน 15 รายการ
จากสาเหตุข้างต้น ส่งผลให้ค่าเสื่อมราคาและค่าตัดจำหน่ายในปีงบประมาณ พ.ศ. 2567 เพิ่มขึ้น</t>
  </si>
  <si>
    <t>2. ค่าใช้จ่ายด้านการฝึกอบรม เพิ่มสูงขึ้น จำนวนเงิน 43,136 บาท จากปีงบประมาณ พ.ศ.2566 เนื่องจากในปีงบประมาณ พ.ศ. 2567 ได้รับจัดสรรงบประมาณจากโครงการต่างๆ ได้แก่ โครงการ 
1 อำเภอ 1 แปลงเกษตรอัจฉริยะ /โครงการวิจัยการเกษตร เรือง ส่งเสริมและพัฒนาถ่ายทอดเทคโนโลยีการผลิตถั่วลิสง พันธุเกษตรศาสตร์ สวก.1 เพื่อเพิ่มผลผลิตและคุณภาพในพื้นที่ภาคตะวันออกเฉียงเหนือ (เงินฝากคลัง 10789)/ โครงการส่งเสริมการปลูกพืชใช้น้ำน้อยเพื่อสร้างรายได้แก่เกษตรกร/โครงการพัฒนาเกษตรกรปราดเปรื่อง Smart Farmer ซึ่งแต่ละโครงการ จะต้องดำเนินการจัดการฝึกอบรมเกษตรกรตามเป้าหมายของ แต่ละโครงการทั้งในและนอกสถานที่ อีกทั้งต้องจัดชื้อวัสดุและอุปกรณ์ต่างๆในการจัดขิกอบรม จึงเป็นสาเหตุ ให้ค่าใช้จ่ายในการขิกอบรมเพิ่มขึ้นเมื่อเทียบกับปีก่อน</t>
  </si>
  <si>
    <t xml:space="preserve">เนื่องจาก ในปีงบประมาณ พ.ศ. 2567 กองขยายพันธุ์พืชดำเนินการผลิตและขยายพืชพันธุ์ดีภายใต้โครงการผลิตและขยายพืชพันธุ์ดีเพื่อเพิ่มประสิทธิภาพการผลิตภาคการเกษตรเพื่อสนับสนุนภารกิจต่าง ๆ 
ของกรมส่งเสริมการเกษตร จำนวน 2,197,100 หน่วย ซึ่งมากกว่าปีงบประมาณ พ.ศ. 2566 
ซึ่งดำเนินการผลิตและขยายพืชพันธุ์ดี จำนวน 1,200,200 หน่วย ส่งผลให้ต้นทุนผันแปรเพิ่มขึ้น
ร้อยละ 58.44 </t>
  </si>
  <si>
    <t>เหตุผลที่กองขยายพันธุ์พืชมีต้นทุนทางตรงลดลง ร้อยละ 56.64</t>
  </si>
  <si>
    <t>เหตุผลที่กองส่งเสริมวิสาหกิจชุมชนมีต้นทุนทางตรงลดลงร้อยละ</t>
  </si>
  <si>
    <t xml:space="preserve">ร้อยละ 20.12 เนื่องจากสาเหตุ ดังนี้
1. ค่าเสื่อมราคาและค่าตัดจำหน่าย เพิ่มขึ้นเนื่องจากมีการจัดซื้อครุภัณฑ์เครื่องตัดหญ้า, รถแทรกเตอร์ฟาร์มขนาด 85 แรงม้า, ผานพรวน 7 จาน, ชุดฝึกอบรมเกษตรอัจฉริยะ พร้อมระบบน้ำ ปุ๋ย และแอปพลิเคชัน, รถไถพรวนดิน ในปีงบประมาณ พ.ศ. 2567 รวมถึงการปรับปรุงโรงเรือนแม่พันธุ์หลัก โรงที่ 3 ปรับปรุงโรงเรือนเพาะเมล็ด โรงที่ 6 ปรับปรุงอาคารโรงเรือนอนุบาล 1 และ 2 ในเดือนกรกฎาคม 2566 ซึ่งคิดค่าเสื่อมราคาในปีงบประมาณ พ.ศ. 2566 เพียง 3 เดือน ในขณะที่ปีงบประมาณ พ.ศ. 2567 
คิดค่าเสื่อมราคา 12 เดือน
2. ค่าตอบแทน ใช้สอยและค่าสาธารณูปโภค เพิ่มขึ้นเนื่องจากช่วงเดือนมีนาคมถึงเดือนมิถุนายน 2567 
มีสภาพอากาศที่ร้อนมากขึ้น เมื่อเทียบกับช่วงเวลาเดียวกันในปีงบประมาณ พ.ศ. 2566 จึงทำให้โรงเรือนต้องเปิดพัดลมระบายความร้อนทุกโรงเรือน
3. ค่าใช้จ่ายช่วยเหลือตามมาตรการของรัฐเพิ่มขึ้น เนื่องจากได้รับโครงการส่งเสริมการประยุกต์ใช้เทคโนโลยีและนวัตกรรมดิจิทัลสำหรับเกษตรกรและผู้ประกอบการประจำปีงบประมาณ พ.ศ. 2566 (เบิกจ่ายเงินโครงการในปีงบประมาณ พ.ศ. 2567)
</t>
  </si>
  <si>
    <t>เหตุผลที่ศูนย์ขยายพันธุ์พืชที่ 1 จังหวัดชลบุรี มีต้นทุนทางตรงเพิ่มขึ้น</t>
  </si>
  <si>
    <t>ร้อยละ 30.56 เนื่องจากค่าตอบแทน ใช้สอย และสาธารณูปโภคที่ลดลงจาก 7,983,570.29 บาท
ในปีงบประมาณ พ.ศ. 2566 ลดลงเป็น 5,540,867.31 บาท ในปีงบประมาณ พ.ศ. 2567 คิดเป็น
ร้อยละ 30.60 โดยมีสาเหตุดังต่อไปนี้
1. ในปีงบประมาณ พ.ศ. 2567 กรมส่งเสริมการเกษตรยกเลิกการจัดทำคู่มือปฏิบัติงานเจ้าหน้าที่ 
โดยในส่วนของคู่มือเจ้าหน้าที่ให้ใช้แนวทางการดำเนินงานกรมส่งเสริมการเกษตร ประจำปีงบประมาณ
พ.ศ. 2567 แทน และในส่วนของหมายเลขโทรศัพท์ของหน่วยงานในสังกัดกรมส่งเสริมการเกษตร
ให้ใช้ DOAE Smart Connect แทน
2. ยกเลิกโครงการคัดเลือกบุคคลและหน่วยงานดีเด่นประจำปีงบประมาณ พ.ศ. 2567 เนื่องจาก
หลักเกณฑ์และการคัดเลือกบุคลากรและหน่วยงานดีเด่นไม่สอดคล้องกับนโยบายของกรมส่งเสริมการเกษตร</t>
  </si>
  <si>
    <t xml:space="preserve">เหตุผลที่ศูนย์ส่งเสริมเทคโนโลยีการเกษตรด้านวิศวกรรมเกษตร </t>
  </si>
  <si>
    <t>จังหวัดชัยนาท มีต้นทุนทางตรงลดลงร้อยละ 26.14 เนื่องจาก</t>
  </si>
  <si>
    <t>3) ค่าตอบแทน ใช้สอย และสาธารณูปโภค ลดลง ปีงบประมาณ พ.ศ. 2566  จำนวน 1,413,195.81 บาท
เป็น 1,055,382.05 บาท ในปีงบประมาณ พ.ศ. 2567 ซึ่งลดลง จำนวน 357,813.76 บาท เนื่องจาก 
ในปีงบประมาณ พ.ศ. 2566 มีค่าซ่อมแซมและบำรุงรักษาครุภัณฑ์ของหน่วยงาน จำนวน 371,000 บาท แต่ในปีงบประมาณ พ.ศ. 2567 หน่วยงานไม่มีค่าใช้จ่ายดังกล่าว</t>
  </si>
  <si>
    <t xml:space="preserve">1) ค่าเสื่อมราคาและค่าตัดจำหน่าย ลดลงเนื่องจาก หน่วยงานจำหน่ายพัสดุเสื่อมสภาพและชำรุด 
เมื่อวันที่ 18 กันยายน 2566 จึงทำให้ในปีงบประมาณ พ.ศ. 2567 มีค่าเสื่อมราคาและค่าตัดจำหน่ายจำนวน 477,290.59 บาท ลดลง และหน่วยงานไม่ได้มีการจำหน่ายพัสดุเสื่อมสภาพประจำปีเพิ่มเติม
ในปีงบประมาณ พ.ศ. 2567 
2) ค่าใช้จ่ายด้านการฝึกอบรม ลดลง ปีงบประมาณ พ.ศ. 2566  จำนวน 590,369 บาท 
เป็น 394,456 บาท ปีงบประมาณ พ.ศ. 2567 ซึ่งลดลง จำนวน 195,913 บาท เนื่องจากในปีงบประมาณ พ.ศ. 2567 หน่วยงานไม่มีการจัดสัมมนาเจ้าหน้าที่โครงการส่งเสริมการใช้เครื่องจักรกลทางการเกษตร และการศึกษาดูงานของเกษตรกรภายใต้โครงการสร้างเครือข่ายบริการเครื่องจักรกลทางการเกษตรร่วมกันของชุมชน เมื่อเทียบกับปีงบประมาณ พ.ศ. 2566
</t>
  </si>
  <si>
    <t xml:space="preserve">เหตุผลที่ศูนย์ส่งเสริมเทคโนโลยีการเกษตรด้านอารักขาพืช </t>
  </si>
  <si>
    <t>จังหวัดสุพรรณบุรีมีต้นทุนทางตรงลดลงร้อยละ 25.06 เนื่องจาก ในปีงบประมาณ พ.ศ. 2567 หน่วยงาน
บันทึกค่าเสื่อมราคาอาคารและสิ่งปลูกสร้างไม่ระบุรายละเอียด คลาดเคลื่อนไปจากปีงบประมาณ 
พ.ศ. 2566 ที่ถูกต้อง 1,520,918.41 บาท เป็น 182,581.25 บาท ทำให้ค่าเสื่อมราคาและค่าจำหน่ายของหน่วยงานในปีงบประมาณ พ.ศ. 2567 ต่ำกว่าความเป็นจริง</t>
  </si>
  <si>
    <t>3. การสนับสนุนงานด้านนโยบายต่างประเทศ โดยจัดทำข้อเสนอเชิงนโยบายและข้อมูลประกอบการพิจารณาด้านความร่วมมือระหว่างประเทศที่ส่งผลต่อภาคเกษตร
ของไทยในมิติต่าง ๆ
จากแนวทางดังกล่าว ส่งผลให้ปริมาณงานด้านวิเทศสัมพันธ์ในปีงบประมาณ พ.ศ. 2567 เพิ่มขึ้นอย่างชัดเจน แม้ต้นทุนรวมจะลดลง แต่ยังสามารถรองรับปริมาณภารกิจ
ที่เพิ่มขึ้นได้อย่างมีประสิทธิภาพ</t>
  </si>
  <si>
    <t>กิจกรรมย่อยหน่วยงานสนับสนุนที่ 2 เหตุผลที่กิจกรรมย่อยงานด้านงานช่วยอำนวยการ มีต้นทุนต่อหน่วยลดลงร้อยละ 43.72 เนื่องจาก มีปริมาณหนังสือจากกระทรวงเกษตรและสหกรณ์ และหน่วยงานภายนอก เพื่อเรียนเชิญผู้บริหารไปปฏิบัติราชการต่าง ๆ มีปริมาณเพิ่มขึ้นในปีงบประมาณ 2567 ในขณะที่การใช้จ่ายงบประมาณใกล้เคียงกับปีงบประมาณ พ.ศ. 2566 ส่งผลให้ต้นทุนต่อหน่วยของกรมส่งเสริมการเกษตรลดลงอย่างมีนัยสำคัญ</t>
  </si>
  <si>
    <t xml:space="preserve"> </t>
  </si>
  <si>
    <t>กิจกรรมย่อยหน่วยงานสนับสนุนที่ 10 เหตุผลที่กิจกรรมย่อยงานด้านศึกษา วิจัย และพัฒนางานส่งเสริมการเกษตร มีต้นทุนต่อหน่วยเพิ่มขึ้นร้อยละ 83.73 เนื่องจาก 
หน่วยงานมีงานวิจัย โดยใช้เงินนอกงบประมาณในการดำเนินการตามสัญญารับทุน และคำรับรองของผู้ให้ทุน ซึ่งทำสัญญาในช่วงปลายปีงบประมาณ พ.ศ. 2566 ทำให้ระยะเวลา
การดำเนินงานวิจัยมีช่วงเวลาการเบิกจ่ายคาบเกี่ยวกับปีงบประมาณ ส่งผลให้การใช้จ่ายงบประมาณส่วนใหญ่อยู่ในปีงบประมาณ พ.ศ. 2567</t>
  </si>
  <si>
    <t xml:space="preserve">กิจกรรมย่อยหน่วยงานสนับสนุนที่ 15 เหตุผลที่กิจกรรมย่อยงานด้านการบริหารจัดการศัตรูพืชและการเขตกรรม มีต้นทุนต่อหน่วยลดลงร้อยละ 30.01 เนื่องจาก 
มีการปรับแผนการผลิตขยายชีวภัณฑ์โดยเพิ่มส่วนของการผลิตหัวเชื้อชีวภัณฑ์บริสุทธิ์ให้กับศูนย์จัดการศัตรูพืชฃุมฃนที่เป็นเครือข่ายเกษตรกรในพื้นที่ให้มากขึ้น ทำให้ศูนย์
จัดการศัตรูพืชชุมชนสามารถผลิตเชื้อจุลินทรีย์พร้อมใช้ได้มากขึ้น ส่งผลให้สามารถขยายพื้นที่ดำเนินการได้มากขึ้น
</t>
  </si>
  <si>
    <t>กิจกรรมย่อยหน่วยงานหลักที่ 3 เหตุผลที่กิจกรรมย่อยด้านการให้บริการทางการเกษตร มีต้นทุนต่อหน่วยลดลง เนื่องจาก กรมส่งเสริมการเกษตรได้ดำเนินภารกิจสำคัญ 
ในการส่งเสริมและพัฒนาเกษตรกร ครอบครัวเกษตรกร องค์กรเกษตรกร และวิสาหกิจชุมชนอย่างต่อเนื่อง โดยให้ความสำคัญกับการยกระดับศักยภาพการผลิต การแปรรูป 
และการเพิ่มมูลค่าสินค้าเกษตร ตลอดจนการพัฒนา เกษตรกรให้สามารถพึ่งพาตนเองได้อย่างยั่งยืนในปีงบประมาณ พ.ศ. 2567 กรมส่งเสริมการเกษตรได้เน้นการดำเนินงาน
ที่ครอบคลุมตั้งแต่การศึกษา วิจัย และพัฒนา ไปจนถึงการกำหนดมาตรการและแนวทางการส่งเสริมการเกษตร การถ่ายทอดเทคโนโลยี และการให้บริการทางการเกษตร
อย่างครบวงจร โดยเฉพาะอย่างยิ่งการผลิตและขยายพันธุ์พืชพันธุ์ดีในรูปแบบต่าง ๆ ได้แก่ ต้นพันธุ์ ท่อนพันธุ์ เมล็ดพันธุ์ และพันธุ์พืชจากการเพาะเลี้ยงเนื้อเยื่อ รวมถึง
การจัดหาแม่พันธุ์ การสร้างแปลงทดสอบ และการพัฒนาโรงเรือนของศูนย์ขยายพันธุ์พืชให้มีประสิทธิภาพมากยิ่งขึ้น
          ความก้าวหน้าในการใช้เทคโนโลยีเพื่อเพิ่มขีดความสามารถในการผลิตพันธุ์พืชคุณภาพดีของภาครัฐ และการส่งเสริมให้เกษตรกรเข้าถึงพันธุ์พืชเหล่านี้ได้อย่างทั่วถึง 
มีส่วนช่วยให้เกษตรกรสามารถลดต้นทุนการผลิต เพิ่มผลผลิต และยกระดับคุณภาพสินค้าได้อย่างมีประสิทธิภาพ ส่งผลโดยตรงให้ต้นทุนต่อหน่วยในกิจกรรม การให้บริการทางการเกษตรลดลง เมื่อเทียบกับปีที่ผ่านมา</t>
  </si>
  <si>
    <t>กิจกรรมย่อยของหน่วยงานสนับสนุนที่ 21 “งานด้านการวิเทศสัมพันธ์” มีแนวโน้มต้นทุนรวมและต้นทุนต่อหน่วยลดลง ขณะที่จำนวนหน่วยนับกลับเพิ่มขึ้น เมื่อเปรียบเทียบ
กับปีงบประมาณที่ผ่านมา การเปลี่ยนแปลงดังกล่าวสะท้อนถึงการเพิ่มประสิทธิภาพในการดำเนินงานของกรมส่งเสริมการเกษตรในปีงบประมาณ พ.ศ. 2567 
โดยได้ให้ความสำคัญกับภารกิจด้านวิเทศสัมพันธ์มากยิ่งขึ้น ผ่านการดำเนินงานในประเด็นสำคัญ ดังนี้
1. การส่งเสริมความร่วมมือระหว่างประเทศ โดยเน้นการประสานความร่วมมือด้านวิชาการ การแลกเปลี่ยนองค์ความรู้ เทคโนโลยี และประสบการณ์กับหน่วยงานเกษตรต่างประเทศ รวมถึงการดำเนินกิจกรรมความร่วมมือทั้งในระดับทวิภาคีและพหุภาคีกับประเทศต่าง ๆ องค์การระหว่างประเทศ และหน่วยงานด้านการพัฒนา
2. การดำเนินกิจกรรมภายใต้ความตกลงและกรอบความร่วมมือระหว่างประเทศ เช่น กรอบความร่วมมือ AWGATE, IMG-GT, JWG และอื่น ๆ เพื่อเชื่อมโยง
ภาคการเกษตรไทยกับเครือข่ายความร่วมมือระหว่างประเทศอย่างมีประสิทธิภาพ</t>
  </si>
  <si>
    <t xml:space="preserve">กิจกรรมย่อยหน่วยงานสนับสนุนที่ 17 เหตุผลที่กิจกรรมย่อยงานด้านการประชาสัมพันธ์ มีต้นทุนต่อหน่วยเพิ่มขึ้นร้อยละ 38.71 เนื่องจาก กรมส่งเสริมการเกษตรปรับแผน
การดำเนินงานให้สอดคล้องกับการเปลี่ยนแปลงของบริบทโลกและพฤติกรรมของเกษตรกรที่ให้ความสำคัญกับความยั่งยืนและสิ่งแวดล้อมมากยิ่งขึ้น กรมส่งเสริมการเกษตร
จึงได้กำหนดแนวทางการดำเนินงานที่สำคัญไว้ 6 แนวทาง ได้แก่
          1. การปรับเพิ่มผลิตภาพและประสิทธิภาพการผลิตสินค้าเกษตร
          2. การสร้างสภาพแวดล้อมทางเศรษฐกิจและพัฒนาศักยภาพเกษตรกร
          3. การเพิ่มประสิทธิภาพกลไกตลาดและการตลาดสินค้าเกษตร
          4. การประเมินและบริหารความเสี่ยงภาคการเกษตร
          5. การสร้างโครงข่ายระบบการคุ้มครองทางสังคม
          6. การพัฒนาองค์กรอย่างต่อเนื่อง
จะเห็นได้ว่า แนวทางการดำเนินงานของกรมส่งเสริมการเกษตรเป็นนโยบายเชิงรุกที่มุ่งเน้นไปที่เกษตรกร ภาคการเกษตร และสร้างสภาพแวดล้อมที่เอื้อต่อการดำรงชีพ
ของเกษตรกรมากยิ่งขึ้น ส่งผลให้กิจกรรมการประชาสัมพันธ์ของกรมส่งเสริมการเกษตรลดลงจากปีงบประมาณ พ.ศ. 2566 </t>
  </si>
  <si>
    <t xml:space="preserve">เหตุผลที่สำนักพัฒนาการถ่ายทอดเทคโนโลยีมีต้นทุนทางตรงลดลง </t>
  </si>
  <si>
    <t>เนื่องจาก สำนักพัฒนาการถ่ายทอดเทคโนโลยีมีการกำหนดมาตรการประหยัดพลังงาน โดยการเปิด-ปิด
เป็นเวลา ใช้น้ำอย่างประหยัด รวมทั้งมีการตรวจเช็คและซ่อมแซมเครื่องใช้ไฟฟ้าและรถยนต์ราชการ
เป็นประจำ เพื่อให้สามารถใช้งานได้อย่างมีประสิทธิภาพ ทำให้ค่าสาธารณูปโภคของหน่วยงาน
ลดลงเป็นจำนวนมาก</t>
  </si>
  <si>
    <t>กิจกรรมย่อยหน่วยงานสนับสนุนที่ 3 เหตุผลที่กิจกรรมย่อยงานด้านสารบรรณ มีต้นทุนต่อหน่วยลดลงร้อยละ 55.05 เนื่องจาก ในปีงบประมาณ พ.ศ. 2567 มีปริมาณการรับหนังสือเข้า - ออก ที่เพิ่มขึ้น เป็นจำนวน 47,517 เรื่อง จาก 24,184 เรื่อง ในปีงบประมาณ พ.ศ. 2566 คิดเป็นการเพิ่มร้อยละ 96.48 ส่งผลให้ต้นทุนต่อหน่วยลดลง</t>
  </si>
  <si>
    <t>กิจกรรมย่อยหน่วยงานสนับสนุนที่ 8 เหตุผลที่กิจกรรมย่อยงานด้านการพัสดุ (จัดซื้อจัดจ้าง) มีต้นทุนต่อหน่วยลดลง ถึงร้อยละ 39.31 หรือ 6,719,795.38 บาท ในปีงบประมาณ 
พ.ศ. 2566 เป็น 4,078,392.41 บาท ในปีงบประมาณ พ.ศ. 2567 ซึ่งเป็นผลมาจากการลดลงของค่าใช้จ่ายด้านการฝึกอบรมและค่าใช้จ่ายเดินทาง ในขณะที่จำนวนครั้ง
ของการจัดซื้อจัดจ้างลดลงจากปีงบประมาณ พ.ศ. 2566 เพียงร้อยละ 3.24 จึงทำให้ต้นทุนต่อหน่วยลดลงอย่างมีสาระสำคัญ โดยสาเหตุที่กองคลังมีค่าใช้จ่ายด้านการฝึกอบรม 
และค่าใช้จ่ายเดินทางลดลง ประกอบด้วยสาเหตุ ดังนี้
1) ในปีงบประมาณ พ.ศ. 2567 กองคลังมรการส่งเจ้าหน้าที่พัสดุไปเข้ารับการฝึกอบรมหลักสูตร e-CPP (Electronic Certificate in Public Procurement) ซึ่งเป็นหลักสูตรมาตรฐานวิชาชีพด้านการจัดซื้อจัดจ้างและการบริหารพัสดุภาครัฐด้วยระบบอิเล็กทรอนิกส์ สำหรับเจ้าหน้าที่ที่ปฏิบัติงานด้านการจัดซื้อจัดจ้าง ลดลงเหลือ 3 คน จาก 8 คน 
ในปีงบประมาณ พ.ศ. 2566 หรือลดลงร้อยละ 35.71 การลดลงของจำนวนบุคลากรที่ต้องเข้ารับการฝึกอบรมจึงส่งผลกระทบโดยตรงต่อการลดลงของค่าใช้จ่ายด้านการฝึกอบรม
ในภาพรวม
2) กองคลัง มีหน้าที่ในการกำกับดูแลหน่วยงานส่วนภูมิภาคด้านงานคลัง พัสดุ และบัญชี ในปีงบประมาณ พ.ศ. 2566 กองคลังจึงมีการส่งเจ้าหน้าที่ลงพื้นที่ เพื่อให้ความรู้ 
และติดตามผู้บริหารของกรมส่งเสริมการเกษตรเพื่อให้คำปรึกษาแนะนำกับหน่วยงานส่วนภูมิภาคอย่างสม่ำเสมอ แต่ในปีงบประมาณ พ.ศ. 2567 กองคลังได้มีการปรับเปลี่ยน
รูปแบบการให้ความรู้และคำปรึกษาแนะนำ ผ่านช่องทางออนไลน์มากขึ้น การปรับเปลี่ยนรูปแบบการทำงานดังกล่าวจึงส่งผลให้ค่าใช้จ่ายในการเดินทางลดลงอย่างมีนัยสำคัญ</t>
  </si>
  <si>
    <t xml:space="preserve">กิจกรรมย่อยหน่วยงานสนับสนุนที่ 13 เหตุผลที่กิจกรรมย่อยงานด้างานด้านการพัฒนาทรัพยากรบุคคล มีต้นทุนต่อหน่วยเพิ่มขึ้นร้อยละ 33.62 เนื่องจาก
กรมส่งเสริมการเกษตรได้ปรับปรุงโครงการและเนื้อหาวิชาการฝึกอบรมให้สอดคล้องกับแนวทางการพัฒนาบุคลากรภาครัฐของสำนักงาน ก.พ. โดยกำหนดกลุ่มเป้าหมาย
เป็น 3 กลุ่ม ได้แก่
1. กลุ่มผู้บริหารระดับสูง
2. กลุ่มข้าราชการระดับกลาง
3. กลุ่มข้าราชการระดับปฏิบัติการ
การปรับเปลี่ยนดังกล่าวส่งผลให้จำนวนหลักสูตรที่จัดฝึกอบรมลดลง รวมถึงจำนวนชั่วโมงการฝึกอบรมและจำนวนผู้เข้าร่วมฝึกอบรมลดลงตามไปด้วย อย่างไรก็ตาม หลักสูตรบางรายการมีจำนวนวันฝึกอบรมเพิ่มขึ้น และบางหลักสูตรมีการปรับเปลี่ยนรูปแบบจาก Online เป็น Onsite มากขึ้น ส่งผลให้ต้นทุนการดำเนินงานต่อกิจกรรมเพิ่มสูงขึ้น 
</t>
  </si>
  <si>
    <t>สำหรับปีงบประมาณ  พ.ศ. 2567</t>
  </si>
  <si>
    <t>3. การเพิ่มประสิทธิภาพกลไกตลาดและการตลาดสินค้าเกษตร เพื่อป้องกันความล้มเหลวของกลไกตลาด (Market Failure)</t>
  </si>
  <si>
    <t>4. การประเมินและบริหารความเสี่ยงภาคการเกษตร เพื่อรับมือกับความเสียหายทางเศรษฐกิจ สังคม 
และสิ่งแวดล้อมอย่างทันท่วงที รวมถึงการบริหารความคาดหวังของเกษตรกรและผู้บริโภค</t>
  </si>
  <si>
    <t>5. การสร้างโครงข่ายระบบการคุ้มครองทางสังคม (Social Safety Net) เพื่อช่วยเหลือเกษตรกรที่ได้รับผลกระทบและเตรียมความพร้อมในการปรับตัว</t>
  </si>
  <si>
    <t>6. การพัฒนาองค์กรอย่างต่อเนื่อง ครอบคลุมตั้งแต่การเปลี่ยนแปลงพฤติกรรมการปฏิบัติงาน ระบบโครงสร้างองค์กรไปจนถึงการเสริมสร้างความผาสุกและทัศนคติที่ดีของบุคลากรในองค์กร</t>
  </si>
  <si>
    <t>โดยกรมส่งเสริมการเกษตรยังให้ความสำคัญกับการนำเทคโนโลยีแม่นยำ (Precision Farming) มาใช้
ในทุกกระบวนการ ตั้งแต่การผลิตไปจนถึงการเชื่อมโยงสู่ตลาด เพื่อยกระดับภาคเกษตรให้มีความทันสมัย ยั่งยืน 
และสอดรับกับความต้องการของผู้บริโภคในอนาคต
ทั้งนี้ จะเห็นได้ว่า กิจกรรมย่อยส่วนใหญ่ของทั้งหน่วยงานหลักและหน่วยงานสนับสนุนมีการเปลี่ยนแปลงของต้นทุนต่อหน่วยทั้งในลักษณะที่เพิ่มขึ้นและลดลง ซึ่งเป็นผลมาจากปัจจัยหลายประการ โดยเฉพาะในบางกิจกรรม
ที่ไม่สามารถเปรียบเทียบกันโดยตรงได้ เนื่องจากมีการปรับเปลี่ยนแผนงานและโครงการในปีงบประมาณ พ.ศ. 2567 
ให้แตกต่างไปจากปีงบประมาณ พ.ศ. 2566 นอกจากนี้ ยังมีการเปลี่ยนแปลงเกณฑ์การปันส่วนค่าใช้จ่าย ส่งผลให้ต้นทุนของแต่ละกิจกรรมย่อยภายใต้โครงการต่าง ๆ มีความแปรผันทั้งในด้านที่เพิ่มขึ้นและลดลงอย่างมีนัยสำคัญ
เมื่อเทียบกับปีที่ผ่านมา</t>
  </si>
  <si>
    <t>ในปีงบประมาณ พ.ศ. 2567 กรมส่งเสริมการเกษตรได้รับงบประมาณรายจ่ายประจำปี จำนวนทั้งสิ้น 5,059,923,100 บาท เพิ่มขึ้นจากปีงบประมาณก่อนหน้า จำนวน 94,028,300 บาท (จาก 4,965,894,800 บาท) โดยการเพิ่มขึ้นของงบประมาณนี้ประกอบด้วย งบบุคลากร เพิ่มขึ้น จำนวน 51,931,100 บาท งบดำเนินงาน 
เพิ่มขึ้น จำนวน 20,287,100 บาท งบลงทุน เพิ่มขึ้น จำนวน 22,801,800 บาท และงบรายจ่ายอื่น ลดลง 
จำนวน 991,700 บาท อย่างไรก็ตาม แม้งบประมาณจะเพิ่มขึ้น แต่เป้าหมายจำนวนเกษตรกรที่ได้รับการส่งเสริม กลับลดลง จากจำนวน 163,183 ราย เหลือจำนวน 162,418 ราย สะท้อนถึงการปรับแนวทางการดำเนินงาน 
ที่มุ่งเน้นคุณภาพมากกว่าปริมาณ
การเปลี่ยนแปลงดังกล่าวเกิดจากการที่กรมส่งเสริมการเกษตรได้ปรับหลักสูตรและเนื้อหาการฝึกอบรม เพื่อให้สอดคล้องกับการเปลี่ยนแปลงของบริบทโลก ทั้งในด้านการเปลี่ยนแปลงสภาพภูมิอากาศ (Climate Change) ส่งผลต่อห่วงโซ่อุปทานสินค้าเกษตร รวมถึงพฤติกรรมผู้บริโภคที่ให้ความสำคัญกับความยั่งยืนและสิ่งแวดล้อม อีกทั้งยังต้องเผชิญกับโครงสร้างประชากรที่เข้าสู่สังคมสูงวัยส่งผลต่อกำลังแรงงานในภาคเกษตร และการเปลี่ยนแปลงในระบบอาหารและแบบแผนโภชนาการที่เน้นความปลอดภัยของอาหารและสุขภาวะทางโภชนาการ เพื่อตอบสนองต่อความท้าทายเหล่านี้ กรมส่งเสริมการเกษตรจึงได้กำหนดแนวทางการดำเนินงานที่สำคัญไว้ 6 แนวทาง ได้แก่
1. การปรับเพิ่มผลิตภาพและประสิทธิภาพการผลิตสินค้าเกษตร (Improve Productivity and Production Efficiency)
2. การสร้างสภาพแวดล้อมทางเศรษฐกิจและพัฒนาศักยภาพเกษตรกร เพื่อให้สามารถเข้าร่วมหรือสร้างห่วงโซ่อุปทานสินค้าเกษตรมูลค่าสูง</t>
  </si>
  <si>
    <t xml:space="preserve">เหตุผลที่กองพัฒนาเกษตรกรมีต้นทุนทางตรงลดลงร้อยละ 39.03 </t>
  </si>
  <si>
    <t xml:space="preserve">เนื่องจาก การปรับรูปแบบการดำเนินงานในปีงบประมาณ พ.ศ. 2567 ให้เหมาะสมยิ่งขึ้น 
โดยในปีงบประมาณ พ.ศ. 2566 มีการดำเนินกิจกรรมที่มีค่าใช้จ่ายด้านการฝึกอบรมหลายรายการ ได้แก่
1. การสัมมนาขับเคลื่อนการพัฒนางานเกษตรกรและองค์กรเกษตรกร (สำหรับเจ้าหน้าที่) 
ซึ่งจัดทั้งแบบ Onsite และ Online
2. การสัมมนาเพื่อพัฒนาศักยภาพเกษตรกรภายใต้โครงการต่าง ๆ
3. การจัดงานเชื่อมโยงเครือข่ายเกษตรกร แยกตามประเภทเกษตรกรและแยกรายโครงการ/กิจกรรม 
รวมทั้งสิ้น 5 กิจกรรม
4. การจัดงานชุมนุมยุวเกษตรกรและที่ปรึกษายุวเกษตรกรระดับประเทศ (ซึ่งตามปกติจัดทุก 2 ปี)
แต่ในปีงบประมาณ พ.ศ. 2567 กองพัฒนาเกษตรกรได้ปรับเปลี่ยนรูปแบบโครงการ/กิจกรรมบางส่วน
ให้เป็นรูปแบบออนไลน์ แทน ซึ่งได้วิเคราะห์แล้วว่ายังสามารถดำเนินงานได้อย่างมีประสิทธิภาพ 
โดยไม่กระทบต่อวัตถุประสงค์และเป้าหมายของโครงการ ตัวอย่างกิจกรรมที่ปรับเป็นออนไลน์ ได้แก่
- การสัมมนาขับเคลื่อนการพัฒนางานเกษตรกรและองค์กรเกษตรกร
- การจัดสัมมนาเชิงปฏิบัติการ
</t>
  </si>
  <si>
    <t>การเปลี่ยนรูปแบบนี้ส่งผลให้ต้นทุนลดลงอย่างมาก โดยเฉพาะค่าพาหนะและค่าเบี้ยเลี้ยงที่เกี่ยวข้องกับ
การเดินทาง ทั้งนี้ ในปีงบประมาณ พ.ศ. 2567 ยังไม่มีการจัดกิจกรรมเชื่อมโยงเครือข่ายเกษตรกรและองค์กรเกษตรกร และการจัดงานชุมนุมยุวเกษตรกรและที่ปรึกษายุวเกษตรกรระดับประเทศ อีกด้วย
นอกจากนี้ กิจกรรมติดตามและประเมินผลต่าง ๆ ยังมีการปรับมาใช้ ระบบติดตามออนไลน์ มากขึ้น 
จึงส่งผลให้ค่าใช้จ่ายในการเดินทางลดลงอีกส่วนหนึ่ง ส่งผลโดยรวมให้ต้นทุนรวมของกองพัฒนาเกษตรกรในปีงบประมาณ พ.ศ. 2567 ลดลงจากปีที่ผ่านมาอย่างชัดเจน</t>
  </si>
  <si>
    <t>ค่าใช้จ่ายและลักษณะของต้นทุน (คงที่/ผันแปร) จึงขอวิเคราะห์เฉพาะศูนย์ต้นทุนที่มีการเปลี่ยนแปลง</t>
  </si>
  <si>
    <t>อย่างมีสาระสำคัญหรือเปลี่ยนแปลงเพิ่มขึ้น/ลดลงตั้งแต่ร้อยละ 20 ของต้นทุนรวมที่ไม่รวมค่าใช้จ่ายบุคลากร ดังนี้</t>
  </si>
  <si>
    <t>เหตุผลที่ศูนย์ส่งเสริมและพัฒนาอาชีพการเกษตร จังหวัดเชียงราย</t>
  </si>
  <si>
    <t>มีต้นทุนทางตรงเพิ่มขึ้นร้อยละ 23.22 เนื่องจาก ในปีงบประมาณ พ.ศ. 2567 หน่วยงานได้ดำเนิน
โครงการเพิ่มขึ้นจากปีงบประมาณ พ.ศ. 2566 4 โครงการ ได้แก่ โครงการมหกรรมการเกษตร
และท่องเที่ยวจังหวัดพะเยา โครงการเมล็ดพันธุ์พืชผักปันรักสู่เกษตรกร โครงการผลิตพืชพันธุ์ดี
เพื่อช่วยเหลือเกษตรกรผู้ประสบภัยพิบัติและใช้ในภารกิจกรมส่งเสริมการเกษตร ปี 2567 
และโครงการส่งเสริมการประยุกต์ใช้เทคโนโลยีและนวัตกรรมดิจิทัล ฯ ซึ่งการดำเนินโครงการ
มีการเบิกจ่ายค่าใช้จ่ายในการเดินทางไปราชการ ค่าวัสดุ ค่าจ้างเหมาฯ และค่าใช้จ่ายในการสนับสนุน
โครงการส่งเสริมการประยุกต์ใช้เทคโนโลยีและนวัตกรรมดิจิทัลฯ ส่งผลให้ต้นทุนผันแปรของหน่วยงานเพิ่มขึ้นถึงร้อยละ 26.56</t>
  </si>
  <si>
    <t xml:space="preserve">กิจกรรมย่อยหน่วยงานสนับสนุนที่ 19 เหตุผลที่กิจกรรมย่อยงานด้านวินัยและความรับผิดชอบทางละเมิด มีต้นทุนต่อหน่วยลดลงร้อยละ 32.62 เนื่องจากสาเหตุ ดังนี้
1. เรื่องร้องเรียนที่อยู่ในอำนาจของผู้ว่าราชการจังหวัด กรมส่งเสริมการเกษตรจึงส่งเรื่องให้แต่ละจังหวัดพิจารณาดำเนินการตามหน้าที่และอำนาจ
2. กรณีเรื่องร้องเรียนเจ้าหน้าที่ส่วนกลางที่อยู่ในสังกัด/กำกับ ของสำนักงานส่งเสริมและพัฒนาการเกษตรที่ 1 - 6 กรมส่งเสริมการเกษตรมอบหมายให้เจ้าหน้าที่
    ของสำนักงานฯ ดำเนินการโดยมีเจ้าหน้าที่ของกลุ่มวินัยทำหน้าที่ในการปรคะสานงาน ให้คำปรึกษา แนะนำ ผ่านระบบออนไลน์ Zoom meeting และอื่น ๆ
3. กรณีเรื่องร้องเรียนมีมูลแต่ข้อมูลยังไม่เพียงพอหรือมีข้อมูลจำนวนมาก เจ้าหน้าที่ผู้รับผิดชอบต้องตรวจสอบเอกสารหลักฐานหรือหาข้อเท็จจริงเพิ่มเติม จึงยังไม่ได้ดำเนินการลงพื้นที่เพื่อสอบสวน
</t>
  </si>
  <si>
    <t>หมายเหตุ 2567 ไม่ได้อธิบาย เนื่องจาก ปี 2567 ไม่มีคณะจัดทำต้นทุน จึงไม่ได้มีการเพิ่มคำอธิบายเพื่อแจ้งให้กอง/สำนัก รับรู้</t>
  </si>
  <si>
    <t>ต้นทุนกิจกรรมย่อยประจำปีงบประมาณ พ.ศ. 2568 (ต.ค. 2567 - ก.ย. 2568)</t>
  </si>
  <si>
    <t>ต้นทุนกิจกรรมย่อยประจำปีงบประมาณ พ.ศ. 2567  (ต.ค. 2566 - ก.ย. 2567)</t>
  </si>
  <si>
    <t>จำนวนกิโลเมตร</t>
  </si>
  <si>
    <t>จำนวนเรื่อง</t>
  </si>
  <si>
    <t>จำนวนหนังสือเข้า-ออก</t>
  </si>
  <si>
    <t>จำนวนด้าน</t>
  </si>
  <si>
    <t>จำนวนงานตรวจสอบ/คนวัน</t>
  </si>
  <si>
    <t>จำนวนบุคลากรถัวเฉลี่ย</t>
  </si>
  <si>
    <t>จำนวนเอกสารรายการ</t>
  </si>
  <si>
    <t>จำนวนเครื่องคอมพิวเตอร์</t>
  </si>
  <si>
    <t>ระบบเครือข่ายอินเตอร์เน็ตและเว็บไซต์</t>
  </si>
  <si>
    <t>จำนวนชั่วโมง/คนการฝึกอบรม</t>
  </si>
  <si>
    <t>จำนวนสินค้า</t>
  </si>
  <si>
    <t>จำนวนครั้ง</t>
  </si>
  <si>
    <t>จำนวนเงินงบประมาณที่ได้รับจัดสรร</t>
  </si>
  <si>
    <t>ตารางเปรียบเทียบผลการคำนวณต้นทุนผลผลิตระหว่างปีงบประมาณ พ.ศ. 2567 และ ปีงบประมาณ พ.ศ. 2568</t>
  </si>
  <si>
    <r>
      <t>ตารางที่  8</t>
    </r>
    <r>
      <rPr>
        <b/>
        <sz val="16"/>
        <rFont val="TH SarabunPSK"/>
        <family val="2"/>
      </rPr>
      <t xml:space="preserve">  เปรียบเทียบผลการคำนวณต้นทุนผลผลิตย่อยแยกตามแหล่งเงิน</t>
    </r>
  </si>
  <si>
    <r>
      <t>ตารางที่  9</t>
    </r>
    <r>
      <rPr>
        <b/>
        <sz val="16"/>
        <rFont val="TH SarabunPSK"/>
        <family val="2"/>
      </rPr>
      <t xml:space="preserve">  เปรียบเทียบผลการคำนวณต้นทุนกิจกรรมหลักแยกตามแหล่งเงิน</t>
    </r>
  </si>
  <si>
    <t>5. ครัวเรือนเกษตรกรมีการปรับปรุงข้อมูลทะเบียนเกษตรกร</t>
  </si>
  <si>
    <t>7. แปลงต้นแบบนำเทคโนโลยีนวัตกรรมมาใช้</t>
  </si>
  <si>
    <t>12. เกษตรกรได้รับการอบรมเพิ่มประสิทธิภาพการผลิตแมลงเศรษฐกิจ</t>
  </si>
  <si>
    <t>13. ผลิตพืชพันธุ์ดี 4 สายการผลิต</t>
  </si>
  <si>
    <t>จำนวนหน่วย</t>
  </si>
  <si>
    <t>14. ตลาดเกษตรกรได้รับการพัฒนาเป็นตลาดอัตลักษณ์เหมาะสมกับบริบทของพื้นที่มีสินค้าอัตลักษณ์ประจำถิ่นและมีมาตรฐาน</t>
  </si>
  <si>
    <t>15. วิสาหกิจชุมชนได้รับการพัฒนาศักยภาพวิสาหกิจชุมชน</t>
  </si>
  <si>
    <t>17. เกษตรกรได้รับการถ่ายทอดความรู้</t>
  </si>
  <si>
    <t>19. เกษตรกรได้รับการถ่ายทอดความรู้ในการประกอบอาชีพ</t>
  </si>
  <si>
    <t>20. เกษตรกรได้รับการถ่ายทอดความรู้การใช้น้ำอย่างรู้คุณค่า</t>
  </si>
  <si>
    <t>21. เกษตรกรได้รับการถ่ายทอดความรู้ด้านการเกษตรที่เหมาะสมตามศักยภาพของพื้นที่</t>
  </si>
  <si>
    <t>23. เกษตรกรได้รับการถ่ายทอดความรู้ด้านเทคโนโลยีการเกษตร</t>
  </si>
  <si>
    <t>24. เกษตรกรที่เข้าร่วมโครงการได้รับการอบรมและพัฒนาศักยภาพให้เป็น Smart Farmer และมีความพร้อม
เป็นผู้ประกอบการเกษตร</t>
  </si>
  <si>
    <t>25. เกษตรกรผู้นำที่ได้รับการพัฒนา</t>
  </si>
  <si>
    <t>27. ผู้เข้าร่วมโครงการได้รับการพัฒนาทักษะอาชีพด้านการเกษตร เพื่อใช้เป็นแนวทางในการประกอบอาชีพ
ให้สามารถพึ่งพาตนเองได้</t>
  </si>
  <si>
    <t>28. เกษตรกรได้รับการฝึกอบรมเพื่อยกระดับการผลิตให้มีคุณภาพ เพื่อยกระดับสู่มาตรฐาน</t>
  </si>
  <si>
    <t>29. เกษตรกรได้รับการถ่ายทอดความรู้</t>
  </si>
  <si>
    <t>30. พื้นที่ปลอดการเผา</t>
  </si>
  <si>
    <t>31. บุคลากรผ่านการอบรมหลักสูตรดิจิทัลที่กำหนด</t>
  </si>
  <si>
    <t>ต้นทุนกิจผลผลิตย่อยประจำปีงบประมาณ พ.ศ. 2568  (ต.ค. 2567 - ก.ย. 2568)</t>
  </si>
  <si>
    <t>ต้นทุนผลผลิตย่อยประจำปีงบประมาณ พ.ศ. 2567 (ต.ค. 2566 - ก.ย. 2567)</t>
  </si>
  <si>
    <t>ต้นทุนทางตรง ปีงบประมาณ พ.ศ. 2568</t>
  </si>
  <si>
    <t>รายงานเปรียบเทียบผลการคำนวณต้นทุนผลผลิตระหว่างปีงบประมาณ พ.ศ. 2567  และ ปีงบประมาณ พ.ศ. 2568</t>
  </si>
  <si>
    <t>ปีงบประมาณ พ.ศ. 2568</t>
  </si>
  <si>
    <t>รายงานเปรียบเทียบผลการคำนวณต้นทุนผลผลิตระหว่างปีงบประมาณ พ.ศ. 2567 และ ปีงบประมาณ พ.ศ. 2568</t>
  </si>
  <si>
    <t>3. ปรับเพิ่มผลิตภาพการใช้ประโยชน์ที่ดินและทรัพยากรตามแผนที่เกษตรเพื่อการบริหารจัดการเชิงรุก</t>
  </si>
  <si>
    <t>4. ประยุกต์ใช้เทคโนโลยีภูมิสารสนเทศเพื่อเพิ่มประสิทธิภาพการพยากรณ์ผลผลิตสินค้าเกษตร</t>
  </si>
  <si>
    <t>5. ขึ้นทะเบียนและปรับปรุงทะเบียนเกษตรกรและบริหารจัดการสารสนเทศการเกษตรด้านพืช</t>
  </si>
  <si>
    <t>6. ส่งเสริมระบบเกษตรแบบแปลงใหญ่เพื่อปรับเพิ่มผลิตภาพการผลิต</t>
  </si>
  <si>
    <t>7. ส่งเสริมการขยายผลเทคโนโลยีและนวัตกรรมเกษตรที่เหมาะสมเชิงพื้นที่</t>
  </si>
  <si>
    <t>8. พัฒนาภูมิปัญญาท้องถิ่นและนวัตกรรมด้านการเกษตรเพื่อเสริมสร้างอัตลักษณ์พื้นถิ่น</t>
  </si>
  <si>
    <t>9. ส่งเสริมและพัฒนาเกลือทะเลตามอัตลักษณ์</t>
  </si>
  <si>
    <t>10. ส่งเสริมและพัฒนาสินค้าเกษตรอัตลักษณ์พื้นถิ่นเพื่อเข้าสู่ห่วงโซ่อุปทานเศรษฐกิจสร้างสรรค์</t>
  </si>
  <si>
    <t>11. ส่งเสริมและพัฒนาการผลิตสินค้าสมุนไพรชีวภาพ</t>
  </si>
  <si>
    <t>12. เพิ่มประสิทธิภาพการผลิตแมลงเศรษฐกิจ</t>
  </si>
  <si>
    <t>13. ผลิตและขยายพืชพันธุ์ดีเพื่อเพิ่มประสิทธิภาพการผลิตและยกระดับความมั่นคงด้านอาหาร</t>
  </si>
  <si>
    <t>14. ตลาดเกษตรกร</t>
  </si>
  <si>
    <t>15. ส่งเสริมและพัฒนาผู้ประกอบการวิสาหกิจชุมชน</t>
  </si>
  <si>
    <t>16. ทดสอบและถ่ายทอดเทคโนโลยีเพื่อเพิ่มผลิตภาพการผลิตสินค้าเกษตร</t>
  </si>
  <si>
    <t>17. ส่งเสริมการจัดการสุขภาพพืชเพื่อเพิ่มประสิทธิภาพการผลิตสินค้าเกษตร</t>
  </si>
  <si>
    <t>18. ส่งเสริมและพัฒนาเพื่อเข้าสู่ห่วงโซ่อุปทานและบริการมูลค่าสูง</t>
  </si>
  <si>
    <t>19. การพัฒนาเกษตรกร</t>
  </si>
  <si>
    <t>20. เพิ่มประสิทธิภาพการบริหารจัดการด้านการเกษตรและสหกรณ์</t>
  </si>
  <si>
    <t>21. การขยายผลแปลงต้นแบบการใช้น้ำอย่างรู้คุณค่าในโครงการอันเนื่องมาจากพระราชดำริ</t>
  </si>
  <si>
    <t>22. พัฒนาพื้นที่สูงอย่างยั่งยืน</t>
  </si>
  <si>
    <t>23. ส่งเสริมการดำเนินงานโครงการอันเนื่องมาจากพระราชดำริ</t>
  </si>
  <si>
    <t>24. พัฒนาเกษตรกรเพื่อให้บริการทางการเกษตร</t>
  </si>
  <si>
    <t>25. พัฒนาเกษตรกรปราดเปรื่องและเกษตรกรรุ่นใหม่ (Smart Farmer &amp; Young Smart Farmer)</t>
  </si>
  <si>
    <t>26. ศูนย์เรียนรู้การเพิ่มประสิทธิภาพการผลิตสินค้าเกษตร</t>
  </si>
  <si>
    <t>27. สร้างความเข้มแข็งกลุ่มการผลิตด้านการเกษตร</t>
  </si>
  <si>
    <t>28. เพิ่มศักยภาพและพัฒนาคนทุกช่วงวัยในระบบบริหารจัดการข้อมูลการพัฒนาคนแบบชี้เป้า (TPMAP)</t>
  </si>
  <si>
    <t>29. ส่งเสริมและพัฒนาอาชีพเพื่อแก้ไขปัญหาที่ดินทำกินของเกษตรกร</t>
  </si>
  <si>
    <t>30. ส่งเสริมการเกษตรที่เป็นมิตรกับสิ่งแวดล้อม</t>
  </si>
  <si>
    <t>31. พัฒนาทักษะดิจิทัลสำหรับบุคลากรภาครัฐเพื่อการขับเคลื่อนรัฐบาลดิจิทัล</t>
  </si>
  <si>
    <t>ต้นทุนกิจกรรมหลักประจำปีงบประมาณ พ.ศ. 2568 (ต.ค. 2567 - ก.ย. 2568)</t>
  </si>
  <si>
    <t>2. รายการค่าใช้จ่ายบุคลากรภาครัฐพัฒนาเกษตรกรรมยั่งยืนและเสริมสร้างความเข้มแข็งของเกษตรกรอย่างเป็นระบบ</t>
  </si>
  <si>
    <t>3. โครงการปรับเพิ่มผลิตภาพการใช้ประโยชน์ที่ดินและทรัพยากรตามแผนที่เกษตรเพื่อการบริหารจัดการเชิงรุก</t>
  </si>
  <si>
    <t>4. โครงการทะเบียนเกษตรกรและบริหารจัดการสารสนเทศการเกษตรด้านพืช</t>
  </si>
  <si>
    <t>5. โครงการระบบส่งเสริมเกษตรแบบแปลงใหญ่เพื่อปรับเพิ่มผลิตภาพการผลิต</t>
  </si>
  <si>
    <t>6. โครงการส่งเสริมการขยายผลเทคโนโลยี และนวัตกรรมเกษตรที่เหมาะสมเชิงพื้นที่</t>
  </si>
  <si>
    <t>7. โครงการส่งเสริมและพัฒนาสินค้าเกษตรอัตลักษณ์พื้นถิ่นเพื่อเข้าสู่ห่วงโซ่อุปทานเศรษฐกิจสร้างสรรค์</t>
  </si>
  <si>
    <t>8. โครงการส่งเสริมและพัฒนาสินค้าเกษตรชีวภาพเพื่อเข้าสู่ห่วงโซ่อุปทานเศรษฐกิจชีวภาพ</t>
  </si>
  <si>
    <t>9. โครงการผลิตและขยายพืชพันธุ์ดีเพื่อเพิ่มประสิทธิภาพการผลิตและยกระดับความมั่นคงด้านอาหาร</t>
  </si>
  <si>
    <t>10. โครงการตลาดเกษตรกร</t>
  </si>
  <si>
    <t>11. โครงการส่งเสริมและพัฒนาผู้ประกอบการวิสาหกิจชุมชน</t>
  </si>
  <si>
    <t>12. โครงการทดสอบและถ่ายทอดเทคโนโลยีเพื่อเพิ่มผลิตภาพการผลิตสินค้าเกษตร</t>
  </si>
  <si>
    <t>13. โครงการส่งเสริมการจัดการสุขภาพพืชเพื่อเพิ่มประสิทธิภาพการผลิตสินค้าเกษตร</t>
  </si>
  <si>
    <t>14. โครงการส่งเสริมและพัฒนาเพื่อเข้าสู่ห่วงโซ่อุปทานและบริการมูลค่าสูง</t>
  </si>
  <si>
    <t>15. ผลผลิตเกษตรกรได้รับการส่งเสริมและพัฒนาศักยภาพ</t>
  </si>
  <si>
    <t>16. โครงการส่งเสริมการดำเนินงานโครงการอันเนื่องมาจากพระราชดำริ</t>
  </si>
  <si>
    <t>17. โครงการพัฒนาเกษตรกรเพื่อให้บริการทางการเกษตร</t>
  </si>
  <si>
    <t>18. โครงการพัฒนาทักษะและแนวคิดผู้ประกอบการธุรกิจเกษตร เกษตรกรปราดเปรื่อง (Smart Farmer)</t>
  </si>
  <si>
    <t>19. โครงการศูนย์เรียนรู้การเพิ่มประสิทธิภาพการผลิตสินค้าเกษตร</t>
  </si>
  <si>
    <t>20. โครงการส่งเสริมและพัฒนาเกษตรกรและองค์กรเกษตรกร</t>
  </si>
  <si>
    <t>22. โครงการส่งเสริมการเกษตรที่เป็นมิตรกับสิ่งแวดล้อม</t>
  </si>
  <si>
    <t>ตารางเปรียบเทียบผลการคำนวณต้นทุนผลผลิตระหว่างปีงบประมาณ พ.ศ. 2567  และ ปีงบประมาณ พ.ศ. 2568</t>
  </si>
  <si>
    <t>ต้นทุนผลผลิตหลักประจำปีงบประมาณ พ.ศ. 2567 (ต.ค. 2566 - ก.ย. 2567)</t>
  </si>
  <si>
    <t>ต้นทุนกิจผลผลิตหลักประจำปีงบประมาณ พ.ศ. 2568 (ต.ค. 2567 - ก.ย. 2568)</t>
  </si>
  <si>
    <t>1.8 กองส่งเสริมโครงการพระราชดำริ ฯ 007</t>
  </si>
  <si>
    <t>5.1 ศทอจังหวัดชัยนาถ 043</t>
  </si>
  <si>
    <t>4. พื้นที่ปลูกข้าวโพดเลี้ยงสัตว์ มะพร้าว มันสำปะหลังโรงงาน 
และพื้นที่แปลงที่ขึ้นทะเบียนหรือปรับปรุง
ในปี 2568 มีการจัดทำข้อมูลผังแปลงเกษตรกรรมดิจิทัล</t>
  </si>
  <si>
    <t>6. พื้นที่การเกษตรได้รับการพัฒนาสู่ระบบส่งเสริมการเกษตร
แบบแปลงใหญ่</t>
  </si>
  <si>
    <t>18. แปลงได้รับการพัฒนาสินค้าเกษตรสู่มูลค่าสูง 
และบริหารจัดการการใช้เทคโนโลยี</t>
  </si>
  <si>
    <t>8. องค์ความรู้จากภูมิปัญญาท้องถิ่นเพื่อเสริมสร้างคุณค่าเชิง
อัตลักษณ์พื้นถิ่น</t>
  </si>
  <si>
    <t>9. เกษตรกรผู้ทำนาเกลือทะเลมีความรู้ในการพัฒนาประสิทธิภาพการผลิตสินค้าเกษตรอัตลักษณ์และสินค้าบ่งชี้ทางภูมิศาสตร์
ด้านเกลือทะเลให้ได้มาตรฐาน</t>
  </si>
  <si>
    <t>10. เกษตรกรได้รับการถ่ายทอดองค์ความรู้เพื่อพัฒนาคุณภาพไม้ผลอัตลักษณ์พื้นถิ่นที่เหมาะสมกับศักยภาพพื้นที่ให้มีคุณภาพ
ได้มาตรฐานและสร้างมูลค่าเพิ่มได้</t>
  </si>
  <si>
    <t>11. เกษตรกรที่เข้าร่วมโครงการได้รับความรู้
ในการเพิ่มประสิทธิภาพการผลิตพืชสมุนไพรการจัดการ
หลังการเก็บเกี่ยว การแปรรูปเบื้องต้นการผลิตตามระบบ GAP / เกษตรอินทรีย์</t>
  </si>
  <si>
    <t>16. เกษตรกรได้รับการถ่ายทอดความรู้ด้านการเพิ่มผลิตภาพ
การผลิตสินค้าเกษตร</t>
  </si>
  <si>
    <t>22. เกษตรกรที่ได้รับการถ่ายทอดความรู้ตามหลักปรัชญา
ของเศรษฐกิจพอเพียง</t>
  </si>
  <si>
    <t>26. เกษตรกรที่เข้าร่วมโครงการได้รับการพัฒนาทักษะ
การประกอบอาชีพทางการเกษตรเพื่อพัฒนาศักยภาพกลุ่ม
สู่ Smart Group</t>
  </si>
  <si>
    <t>8. พื้นที่การเกษตรได้รับการพัฒนาสู่ระบบส่งเสริมการเกษตร
แบบแปลงใหญ่ไม่น้อยกว่า</t>
  </si>
  <si>
    <t>12. เกษตรกรได้รับการถ่ายทอดความรู้เพื่อพัฒนาคุณภาพไม้ผล
อัตลักษณ์พื้นถิ่นที่เหมาะสมกับศักยภาพพื้นที่ให้มีคุณภาพ
ได้มาตรฐานและสร้างมูลค่าเพิ่มได้</t>
  </si>
  <si>
    <t>14. เกษตรกรได้รับการอบรมการเพิ่มประสิทธิภาพการผลิต/
การแปรรูปจากสมุนไพร</t>
  </si>
  <si>
    <t>18. วิสาหกิจชุมชนได้รับความรู้ด้านการบริหารจัดการวิสาหกิจชุมชนและแนวทางการจัดทำแผนพัฒนากิจการวิสาหกิจชุมชน</t>
  </si>
  <si>
    <t>20. วิสาหกิจชุมชนได้รับการสนับสนุนด้านพัฒนาสินค้าเกษตร
แปรรูปขั้นต้น</t>
  </si>
  <si>
    <t>26. วิสาหกิจชุมชนที่มีการผลิตสินค้าจากฐานชีวภาพ
ได้รับการพัฒนาองค์ความรู้ด้านการทำแผนพัฒนากิจการ
การพัฒนาผลิตภัณฑ์และการพัฒนาบรรจุภัณฑ์</t>
  </si>
  <si>
    <t>27. แหล่งท่องเที่ยวเชิงเกษตรของวิสาหกิจชุมชน
หรือกลุ่มเกษตรกรที่เข้าร่วมโครงการได้รับการพัฒนาศักยภาพ
และมีความพร้อมในการรองรับการท่องเที่ยงเชิงนิเวศ</t>
  </si>
  <si>
    <t>19. เกษตรกรได้รับการอบรมถ่ายทอดความรู้
ในการเพิ่มประสิทธิภาพการผลิตสินค้าเกษตร</t>
  </si>
  <si>
    <t>23. เกษตรกรได้รับการถ่ายทอดความรู้การจัดการศัตรูพืช
ด้วยวิธีผสมผสาน</t>
  </si>
  <si>
    <t>30. เกษตรกรได้รับการถ่ายทอดความรู้ตามหลักปรัชญา
ของเศรษฐกิจพอเพียง</t>
  </si>
  <si>
    <t>22. เกษตรกรมีความรู้ทักษะเป็นผู้ประกอบการให้บริการ
ด้านการเกษตรอัจฉริยะแบบครบวงจร</t>
  </si>
  <si>
    <t>34. กลุ่มส่งเสริมอาชีพการเกษตร กลุ่มแม่บ้านเกษตรกร 
และกลุ่มยุวเกษตรกรได้รับการพัฒนาทักษะให้มีความเข้มแข็ง
สู่การเป็น Smart Group</t>
  </si>
  <si>
    <t>35. กลุ่มส่งเสริมอาชีพการเกษตรและกลุ่มแม่บ้านเกษตรกร
ได้รับการพัฒนาศักยภาพสู่การเป็น
ผู้ประกอบการเกษตรเบื้องต้น</t>
  </si>
  <si>
    <t>37. เกษตรกรสูงวัยได้รับการพัฒนาศักยภาพด้านเคหกิจเกษตร
เพื่อเตรียมความพร้อมในการเข้าสู่สังคมเกษตรสูงวัย</t>
  </si>
  <si>
    <t>21. โครงการส่งเสริมและพัฒนาอาชีพเพื่อแก้ไขปัญหาที่ดิน
ทำกินของเกษตรกร</t>
  </si>
  <si>
    <t>23. โครงการพัฒนาทักษะดิจิทัลสำหรับบุคลากรภาครัฐ
เพื่อการขับเคลื่อนรัฐบาลดิจิทัล</t>
  </si>
  <si>
    <t xml:space="preserve">
ศูนย์ต้นทุน</t>
  </si>
  <si>
    <t xml:space="preserve">
รหัส
ศูนย์ต้นทุน</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</si>
</sst>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0;\(#,##0.00\)"/>
  </numFmts>
  <fonts count="17" x14ac:knownFonts="1">
    <font>
      <sz val="10"/>
      <name val="Arial"/>
    </font>
    <font>
      <sz val="10"/>
      <name val="Arial"/>
      <family val="2"/>
    </font>
    <font>
      <sz val="16"/>
      <name val="AngsanaUPC"/>
      <family val="1"/>
      <charset val="222"/>
    </font>
    <font>
      <b/>
      <sz val="16"/>
      <name val="AngsanaUPC"/>
      <family val="1"/>
      <charset val="222"/>
    </font>
    <font>
      <sz val="8"/>
      <name val="Arial"/>
      <family val="2"/>
    </font>
    <font>
      <b/>
      <sz val="16"/>
      <name val="TH SarabunPSK"/>
      <family val="2"/>
    </font>
    <font>
      <sz val="16"/>
      <name val="TH SarabunPSK"/>
      <family val="2"/>
    </font>
    <font>
      <b/>
      <u/>
      <sz val="16"/>
      <name val="TH SarabunPSK"/>
      <family val="2"/>
    </font>
    <font>
      <sz val="10"/>
      <name val="Arial"/>
      <family val="2"/>
    </font>
    <font>
      <b/>
      <sz val="16"/>
      <color indexed="10"/>
      <name val="TH SarabunPSK"/>
      <family val="2"/>
    </font>
    <font>
      <b/>
      <u/>
      <sz val="13"/>
      <name val="TH SarabunPSK"/>
      <family val="2"/>
    </font>
    <font>
      <sz val="13"/>
      <name val="TH SarabunPSK"/>
      <family val="2"/>
    </font>
    <font>
      <sz val="14"/>
      <name val="Cordia New"/>
      <family val="2"/>
    </font>
    <font>
      <sz val="16"/>
      <color theme="1"/>
      <name val="TH SarabunPSK"/>
      <family val="2"/>
    </font>
    <font>
      <b/>
      <sz val="14"/>
      <name val="TH SarabunPSK"/>
      <family val="2"/>
    </font>
    <font>
      <sz val="16"/>
      <color rgb="FFFF0000"/>
      <name val="TH SarabunPSK"/>
      <family val="2"/>
    </font>
    <font>
      <b/>
      <sz val="16"/>
      <color rgb="FFFF0000"/>
      <name val="TH SarabunPSK"/>
      <family val="2"/>
    </font>
  </fonts>
  <fills count="7">
    <fill>
      <patternFill patternType="none"/>
    </fill>
    <fill>
      <patternFill patternType="gray125"/>
    </fill>
    <fill>
      <patternFill patternType="solid">
        <fgColor indexed="1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00"/>
        <bgColor indexed="64"/>
      </patternFill>
    </fill>
  </fills>
  <borders count="114">
    <border>
      <left/>
      <right/>
      <top/>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dotted">
        <color indexed="55"/>
      </top>
      <bottom style="dotted">
        <color indexed="55"/>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style="dotted">
        <color indexed="55"/>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55"/>
      </bottom>
      <diagonal/>
    </border>
    <border>
      <left style="thin">
        <color indexed="64"/>
      </left>
      <right/>
      <top style="dotted">
        <color indexed="55"/>
      </top>
      <bottom style="dotted">
        <color indexed="55"/>
      </bottom>
      <diagonal/>
    </border>
    <border>
      <left style="thin">
        <color indexed="64"/>
      </left>
      <right/>
      <top style="dotted">
        <color indexed="55"/>
      </top>
      <bottom/>
      <diagonal/>
    </border>
    <border>
      <left style="thin">
        <color indexed="64"/>
      </left>
      <right/>
      <top style="dotted">
        <color indexed="55"/>
      </top>
      <bottom style="thin">
        <color indexed="64"/>
      </bottom>
      <diagonal/>
    </border>
    <border>
      <left style="thin">
        <color indexed="64"/>
      </left>
      <right/>
      <top style="thin">
        <color indexed="64"/>
      </top>
      <bottom style="dotted">
        <color indexed="55"/>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diagonal/>
    </border>
    <border>
      <left style="thin">
        <color indexed="64"/>
      </left>
      <right style="thin">
        <color indexed="64"/>
      </right>
      <top style="dashed">
        <color theme="0" tint="-0.499984740745262"/>
      </top>
      <bottom style="dashed">
        <color theme="0" tint="-0.499984740745262"/>
      </bottom>
      <diagonal/>
    </border>
    <border>
      <left style="thin">
        <color indexed="64"/>
      </left>
      <right style="thin">
        <color indexed="64"/>
      </right>
      <top style="dashed">
        <color theme="0" tint="-0.499984740745262"/>
      </top>
      <bottom style="thin">
        <color indexed="64"/>
      </bottom>
      <diagonal/>
    </border>
    <border>
      <left style="medium">
        <color indexed="64"/>
      </left>
      <right style="thin">
        <color indexed="64"/>
      </right>
      <top style="medium">
        <color indexed="64"/>
      </top>
      <bottom style="dashed">
        <color theme="0" tint="-0.499984740745262"/>
      </bottom>
      <diagonal/>
    </border>
    <border>
      <left style="thin">
        <color indexed="64"/>
      </left>
      <right style="thin">
        <color indexed="64"/>
      </right>
      <top style="medium">
        <color indexed="64"/>
      </top>
      <bottom style="dashed">
        <color theme="0" tint="-0.499984740745262"/>
      </bottom>
      <diagonal/>
    </border>
    <border>
      <left style="thin">
        <color indexed="64"/>
      </left>
      <right style="medium">
        <color indexed="64"/>
      </right>
      <top style="medium">
        <color indexed="64"/>
      </top>
      <bottom style="dashed">
        <color theme="0" tint="-0.499984740745262"/>
      </bottom>
      <diagonal/>
    </border>
    <border>
      <left style="medium">
        <color indexed="64"/>
      </left>
      <right style="thin">
        <color indexed="64"/>
      </right>
      <top style="dashed">
        <color theme="0" tint="-0.499984740745262"/>
      </top>
      <bottom style="dashed">
        <color theme="0" tint="-0.499984740745262"/>
      </bottom>
      <diagonal/>
    </border>
    <border>
      <left style="thin">
        <color indexed="64"/>
      </left>
      <right style="medium">
        <color indexed="64"/>
      </right>
      <top style="dashed">
        <color theme="0" tint="-0.499984740745262"/>
      </top>
      <bottom style="dashed">
        <color theme="0" tint="-0.499984740745262"/>
      </bottom>
      <diagonal/>
    </border>
    <border>
      <left style="medium">
        <color indexed="64"/>
      </left>
      <right style="thin">
        <color indexed="64"/>
      </right>
      <top style="dashed">
        <color theme="0" tint="-0.499984740745262"/>
      </top>
      <bottom style="medium">
        <color indexed="64"/>
      </bottom>
      <diagonal/>
    </border>
    <border>
      <left style="thin">
        <color indexed="64"/>
      </left>
      <right style="thin">
        <color indexed="64"/>
      </right>
      <top style="dashed">
        <color theme="0" tint="-0.499984740745262"/>
      </top>
      <bottom style="medium">
        <color indexed="64"/>
      </bottom>
      <diagonal/>
    </border>
    <border>
      <left style="thin">
        <color indexed="64"/>
      </left>
      <right style="medium">
        <color indexed="64"/>
      </right>
      <top style="dashed">
        <color theme="0" tint="-0.499984740745262"/>
      </top>
      <bottom style="medium">
        <color indexed="64"/>
      </bottom>
      <diagonal/>
    </border>
    <border>
      <left style="thin">
        <color indexed="64"/>
      </left>
      <right style="thin">
        <color indexed="64"/>
      </right>
      <top/>
      <bottom style="dashed">
        <color theme="0" tint="-0.499984740745262"/>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theme="1"/>
      </left>
      <right style="thin">
        <color theme="1"/>
      </right>
      <top style="dashed">
        <color theme="0" tint="-0.499984740745262"/>
      </top>
      <bottom style="medium">
        <color theme="1"/>
      </bottom>
      <diagonal/>
    </border>
    <border>
      <left style="thin">
        <color theme="1"/>
      </left>
      <right style="thin">
        <color theme="1"/>
      </right>
      <top style="dashed">
        <color theme="0" tint="-0.499984740745262"/>
      </top>
      <bottom style="medium">
        <color theme="1"/>
      </bottom>
      <diagonal/>
    </border>
    <border>
      <left style="thin">
        <color theme="1"/>
      </left>
      <right style="thin">
        <color theme="1"/>
      </right>
      <top style="dashed">
        <color theme="0" tint="-0.499984740745262"/>
      </top>
      <bottom style="dashed">
        <color theme="0" tint="-0.499984740745262"/>
      </bottom>
      <diagonal/>
    </border>
    <border>
      <left style="thin">
        <color theme="1"/>
      </left>
      <right style="medium">
        <color indexed="64"/>
      </right>
      <top style="dashed">
        <color theme="0" tint="-0.499984740745262"/>
      </top>
      <bottom style="dashed">
        <color theme="0" tint="-0.499984740745262"/>
      </bottom>
      <diagonal/>
    </border>
    <border>
      <left style="medium">
        <color indexed="64"/>
      </left>
      <right style="thin">
        <color indexed="64"/>
      </right>
      <top style="dashed">
        <color theme="0" tint="-0.499984740745262"/>
      </top>
      <bottom/>
      <diagonal/>
    </border>
    <border>
      <left style="thin">
        <color indexed="64"/>
      </left>
      <right style="thin">
        <color indexed="64"/>
      </right>
      <top style="dashed">
        <color theme="0" tint="-0.499984740745262"/>
      </top>
      <bottom/>
      <diagonal/>
    </border>
    <border>
      <left style="thin">
        <color indexed="64"/>
      </left>
      <right style="medium">
        <color indexed="64"/>
      </right>
      <top style="dashed">
        <color theme="0" tint="-0.499984740745262"/>
      </top>
      <bottom/>
      <diagonal/>
    </border>
    <border>
      <left style="medium">
        <color indexed="64"/>
      </left>
      <right style="thin">
        <color indexed="64"/>
      </right>
      <top/>
      <bottom style="dashed">
        <color theme="0" tint="-0.499984740745262"/>
      </bottom>
      <diagonal/>
    </border>
    <border>
      <left style="thin">
        <color indexed="64"/>
      </left>
      <right style="medium">
        <color indexed="64"/>
      </right>
      <top/>
      <bottom style="dashed">
        <color theme="0" tint="-0.499984740745262"/>
      </bottom>
      <diagonal/>
    </border>
    <border>
      <left style="medium">
        <color indexed="64"/>
      </left>
      <right/>
      <top style="dashed">
        <color indexed="64"/>
      </top>
      <bottom style="dashed">
        <color indexed="64"/>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55"/>
      </bottom>
      <diagonal/>
    </border>
    <border>
      <left style="medium">
        <color indexed="64"/>
      </left>
      <right style="thin">
        <color indexed="64"/>
      </right>
      <top style="dotted">
        <color indexed="55"/>
      </top>
      <bottom style="dotted">
        <color indexed="55"/>
      </bottom>
      <diagonal/>
    </border>
    <border>
      <left style="medium">
        <color indexed="64"/>
      </left>
      <right style="thin">
        <color indexed="64"/>
      </right>
      <top style="dotted">
        <color indexed="55"/>
      </top>
      <bottom style="thin">
        <color indexed="64"/>
      </bottom>
      <diagonal/>
    </border>
    <border>
      <left style="medium">
        <color indexed="64"/>
      </left>
      <right style="thin">
        <color indexed="64"/>
      </right>
      <top/>
      <bottom style="double">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8" fillId="0" borderId="0"/>
    <xf numFmtId="0" fontId="12" fillId="0" borderId="0"/>
  </cellStyleXfs>
  <cellXfs count="457">
    <xf numFmtId="0" fontId="0" fillId="0" borderId="0" xfId="0"/>
    <xf numFmtId="0" fontId="6" fillId="0" borderId="0" xfId="0" applyFont="1"/>
    <xf numFmtId="0" fontId="7" fillId="0" borderId="0" xfId="0" applyFont="1" applyBorder="1" applyAlignment="1"/>
    <xf numFmtId="0" fontId="5" fillId="0" borderId="1" xfId="0" applyFont="1" applyBorder="1" applyAlignment="1">
      <alignment horizontal="center" vertical="center" wrapText="1"/>
    </xf>
    <xf numFmtId="4" fontId="6" fillId="0" borderId="2" xfId="0" applyNumberFormat="1" applyFont="1" applyBorder="1"/>
    <xf numFmtId="39" fontId="6" fillId="0" borderId="2" xfId="0" applyNumberFormat="1" applyFont="1" applyBorder="1"/>
    <xf numFmtId="39" fontId="6" fillId="0" borderId="3" xfId="0" applyNumberFormat="1" applyFont="1" applyBorder="1"/>
    <xf numFmtId="0" fontId="5" fillId="0" borderId="4" xfId="0" applyFont="1" applyBorder="1" applyAlignment="1">
      <alignment horizontal="center"/>
    </xf>
    <xf numFmtId="4" fontId="5" fillId="0" borderId="5" xfId="0" applyNumberFormat="1" applyFont="1" applyBorder="1"/>
    <xf numFmtId="4" fontId="5" fillId="0" borderId="5" xfId="0" applyNumberFormat="1" applyFont="1" applyFill="1" applyBorder="1"/>
    <xf numFmtId="4" fontId="6" fillId="0" borderId="0" xfId="0" applyNumberFormat="1" applyFont="1"/>
    <xf numFmtId="0" fontId="6" fillId="0" borderId="0" xfId="0" applyFont="1" applyAlignment="1">
      <alignment horizontal="center"/>
    </xf>
    <xf numFmtId="0" fontId="6" fillId="0" borderId="0" xfId="0" applyFont="1" applyFill="1"/>
    <xf numFmtId="0" fontId="5" fillId="0" borderId="6" xfId="0" applyFont="1" applyFill="1" applyBorder="1" applyAlignment="1">
      <alignment horizontal="center" vertical="center" wrapText="1"/>
    </xf>
    <xf numFmtId="0" fontId="6" fillId="0" borderId="0" xfId="0" applyFont="1" applyFill="1" applyAlignment="1">
      <alignment vertical="center" wrapText="1"/>
    </xf>
    <xf numFmtId="0" fontId="5" fillId="0" borderId="4" xfId="0" applyFont="1" applyFill="1" applyBorder="1" applyAlignment="1">
      <alignment horizontal="center"/>
    </xf>
    <xf numFmtId="4" fontId="6" fillId="0" borderId="0" xfId="0" applyNumberFormat="1" applyFont="1" applyFill="1"/>
    <xf numFmtId="3" fontId="6" fillId="0" borderId="0" xfId="0" applyNumberFormat="1" applyFont="1" applyFill="1"/>
    <xf numFmtId="0" fontId="6" fillId="0" borderId="0" xfId="0" applyFont="1" applyFill="1" applyAlignment="1">
      <alignment horizontal="center"/>
    </xf>
    <xf numFmtId="4" fontId="6" fillId="0" borderId="13" xfId="0" applyNumberFormat="1" applyFont="1" applyFill="1" applyBorder="1"/>
    <xf numFmtId="0" fontId="6" fillId="0" borderId="13" xfId="0" applyFont="1" applyFill="1" applyBorder="1" applyAlignment="1">
      <alignment shrinkToFit="1"/>
    </xf>
    <xf numFmtId="4" fontId="6" fillId="0" borderId="14" xfId="0" applyNumberFormat="1" applyFont="1" applyFill="1" applyBorder="1"/>
    <xf numFmtId="4" fontId="6" fillId="0" borderId="15" xfId="0" applyNumberFormat="1" applyFont="1" applyFill="1" applyBorder="1"/>
    <xf numFmtId="4" fontId="5" fillId="0" borderId="16" xfId="0" applyNumberFormat="1" applyFont="1" applyFill="1" applyBorder="1"/>
    <xf numFmtId="0" fontId="5" fillId="0" borderId="18" xfId="0" applyFont="1" applyFill="1" applyBorder="1" applyAlignment="1">
      <alignment horizontal="center"/>
    </xf>
    <xf numFmtId="3" fontId="5" fillId="0" borderId="0" xfId="0" applyNumberFormat="1" applyFont="1" applyFill="1" applyBorder="1"/>
    <xf numFmtId="4" fontId="5" fillId="0" borderId="20" xfId="0" applyNumberFormat="1" applyFont="1" applyFill="1" applyBorder="1"/>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4" fontId="5" fillId="0" borderId="19" xfId="0" applyNumberFormat="1" applyFont="1" applyBorder="1"/>
    <xf numFmtId="3" fontId="5" fillId="0" borderId="5" xfId="0" applyNumberFormat="1" applyFont="1" applyBorder="1"/>
    <xf numFmtId="4" fontId="5" fillId="0" borderId="5" xfId="0" applyNumberFormat="1" applyFont="1" applyBorder="1" applyAlignment="1">
      <alignment horizontal="center"/>
    </xf>
    <xf numFmtId="39" fontId="5" fillId="0" borderId="19" xfId="0" applyNumberFormat="1" applyFont="1" applyBorder="1"/>
    <xf numFmtId="4" fontId="6" fillId="0" borderId="21" xfId="0" applyNumberFormat="1" applyFont="1" applyBorder="1"/>
    <xf numFmtId="4" fontId="6" fillId="0" borderId="22" xfId="0" applyNumberFormat="1" applyFont="1" applyBorder="1"/>
    <xf numFmtId="0" fontId="5" fillId="0" borderId="23" xfId="0" applyFont="1" applyBorder="1" applyAlignment="1">
      <alignment vertical="center" wrapText="1"/>
    </xf>
    <xf numFmtId="0" fontId="7" fillId="0" borderId="0" xfId="0" applyFont="1" applyFill="1"/>
    <xf numFmtId="0" fontId="5" fillId="0" borderId="0" xfId="0" applyFont="1" applyFill="1" applyAlignment="1">
      <alignment horizontal="right"/>
    </xf>
    <xf numFmtId="0" fontId="5" fillId="0" borderId="6" xfId="0" applyFont="1" applyFill="1" applyBorder="1" applyAlignment="1">
      <alignment horizontal="center" vertical="center" wrapText="1" shrinkToFit="1"/>
    </xf>
    <xf numFmtId="0" fontId="6" fillId="0" borderId="13" xfId="0" applyFont="1" applyFill="1" applyBorder="1"/>
    <xf numFmtId="0" fontId="6" fillId="0" borderId="14" xfId="0" applyFont="1" applyFill="1" applyBorder="1"/>
    <xf numFmtId="4" fontId="5" fillId="0" borderId="13" xfId="0" applyNumberFormat="1" applyFont="1" applyFill="1" applyBorder="1"/>
    <xf numFmtId="0" fontId="5" fillId="0" borderId="15" xfId="0" applyFont="1" applyFill="1" applyBorder="1"/>
    <xf numFmtId="39" fontId="6" fillId="0" borderId="15" xfId="0" applyNumberFormat="1" applyFont="1" applyFill="1" applyBorder="1" applyAlignment="1">
      <alignment horizontal="center"/>
    </xf>
    <xf numFmtId="39" fontId="6" fillId="0" borderId="13" xfId="0" applyNumberFormat="1" applyFont="1" applyFill="1" applyBorder="1" applyAlignment="1">
      <alignment horizontal="center"/>
    </xf>
    <xf numFmtId="39" fontId="5" fillId="0" borderId="19" xfId="0" applyNumberFormat="1" applyFont="1" applyFill="1" applyBorder="1" applyAlignment="1">
      <alignment horizontal="center"/>
    </xf>
    <xf numFmtId="4" fontId="3" fillId="0" borderId="6" xfId="0" applyNumberFormat="1" applyFont="1" applyFill="1" applyBorder="1" applyAlignment="1">
      <alignment horizontal="center"/>
    </xf>
    <xf numFmtId="0" fontId="7" fillId="0" borderId="0" xfId="0" applyFont="1"/>
    <xf numFmtId="0" fontId="6" fillId="0" borderId="21" xfId="0" applyFont="1" applyBorder="1" applyAlignment="1">
      <alignment shrinkToFit="1"/>
    </xf>
    <xf numFmtId="39" fontId="6" fillId="0" borderId="21" xfId="0" applyNumberFormat="1" applyFont="1" applyBorder="1"/>
    <xf numFmtId="0" fontId="6" fillId="0" borderId="2" xfId="0" applyFont="1" applyBorder="1" applyAlignment="1">
      <alignment shrinkToFit="1"/>
    </xf>
    <xf numFmtId="0" fontId="6" fillId="0" borderId="3" xfId="0" applyFont="1" applyBorder="1" applyAlignment="1">
      <alignment shrinkToFit="1"/>
    </xf>
    <xf numFmtId="0" fontId="5" fillId="0" borderId="6" xfId="0" applyFont="1" applyBorder="1" applyAlignment="1">
      <alignment horizontal="center" shrinkToFit="1"/>
    </xf>
    <xf numFmtId="0" fontId="6" fillId="0" borderId="0" xfId="0" applyFont="1" applyAlignment="1">
      <alignment shrinkToFit="1"/>
    </xf>
    <xf numFmtId="0" fontId="6" fillId="0" borderId="0" xfId="0" applyFont="1" applyAlignment="1"/>
    <xf numFmtId="0" fontId="5" fillId="0" borderId="9" xfId="0" applyFont="1" applyFill="1" applyBorder="1" applyAlignment="1">
      <alignment horizontal="center"/>
    </xf>
    <xf numFmtId="0" fontId="5" fillId="0" borderId="0" xfId="0" applyFont="1" applyFill="1" applyBorder="1"/>
    <xf numFmtId="0" fontId="6" fillId="0" borderId="14" xfId="0" applyFont="1" applyFill="1" applyBorder="1" applyAlignment="1">
      <alignment shrinkToFit="1"/>
    </xf>
    <xf numFmtId="4" fontId="2" fillId="0" borderId="15" xfId="0" applyNumberFormat="1" applyFont="1" applyFill="1" applyBorder="1"/>
    <xf numFmtId="4" fontId="2" fillId="0" borderId="13" xfId="0" applyNumberFormat="1" applyFont="1" applyFill="1" applyBorder="1"/>
    <xf numFmtId="4" fontId="2" fillId="0" borderId="14" xfId="0" applyNumberFormat="1" applyFont="1" applyFill="1" applyBorder="1"/>
    <xf numFmtId="0" fontId="9" fillId="0" borderId="6" xfId="0" applyFont="1" applyFill="1" applyBorder="1" applyAlignment="1">
      <alignment horizontal="center" vertical="center" wrapText="1"/>
    </xf>
    <xf numFmtId="0" fontId="6" fillId="2" borderId="0" xfId="0" applyFont="1" applyFill="1"/>
    <xf numFmtId="0" fontId="10" fillId="0" borderId="0" xfId="0" applyFont="1"/>
    <xf numFmtId="0" fontId="11" fillId="0" borderId="0" xfId="0" applyFont="1"/>
    <xf numFmtId="0" fontId="5" fillId="0" borderId="9" xfId="0" applyFont="1" applyBorder="1" applyAlignment="1">
      <alignment horizontal="center" shrinkToFit="1"/>
    </xf>
    <xf numFmtId="3" fontId="5" fillId="0" borderId="36" xfId="0" applyNumberFormat="1" applyFont="1" applyBorder="1"/>
    <xf numFmtId="4" fontId="5" fillId="0" borderId="12" xfId="0" applyNumberFormat="1" applyFont="1" applyBorder="1" applyAlignment="1">
      <alignment horizontal="center" shrinkToFit="1"/>
    </xf>
    <xf numFmtId="4" fontId="5" fillId="0" borderId="12" xfId="0" applyNumberFormat="1" applyFont="1" applyBorder="1"/>
    <xf numFmtId="39" fontId="5" fillId="0" borderId="12" xfId="0" applyNumberFormat="1" applyFont="1" applyBorder="1" applyAlignment="1">
      <alignment horizontal="center"/>
    </xf>
    <xf numFmtId="3" fontId="5" fillId="0" borderId="5" xfId="0" applyNumberFormat="1" applyFont="1" applyFill="1" applyBorder="1"/>
    <xf numFmtId="4" fontId="5" fillId="0" borderId="5" xfId="0" applyNumberFormat="1" applyFont="1" applyFill="1" applyBorder="1" applyAlignment="1">
      <alignment horizontal="center"/>
    </xf>
    <xf numFmtId="0" fontId="5" fillId="0" borderId="0" xfId="0" applyFont="1" applyFill="1" applyBorder="1" applyAlignment="1">
      <alignment shrinkToFit="1"/>
    </xf>
    <xf numFmtId="0" fontId="6" fillId="0" borderId="0" xfId="0" applyFont="1" applyAlignment="1">
      <alignment horizontal="center" shrinkToFit="1"/>
    </xf>
    <xf numFmtId="0" fontId="5" fillId="0" borderId="12" xfId="0" applyFont="1" applyBorder="1" applyAlignment="1">
      <alignment horizontal="center" shrinkToFit="1"/>
    </xf>
    <xf numFmtId="39" fontId="6" fillId="3" borderId="13" xfId="0" applyNumberFormat="1" applyFont="1" applyFill="1" applyBorder="1" applyAlignment="1">
      <alignment horizontal="center"/>
    </xf>
    <xf numFmtId="164" fontId="6" fillId="0" borderId="0" xfId="1" applyFont="1" applyFill="1"/>
    <xf numFmtId="0" fontId="5" fillId="0" borderId="6" xfId="0" applyFont="1" applyFill="1" applyBorder="1" applyAlignment="1">
      <alignment horizontal="center" vertical="center" wrapText="1"/>
    </xf>
    <xf numFmtId="39" fontId="6" fillId="3" borderId="21" xfId="0" applyNumberFormat="1" applyFont="1" applyFill="1" applyBorder="1"/>
    <xf numFmtId="39" fontId="6" fillId="3" borderId="2" xfId="0" applyNumberFormat="1" applyFont="1" applyFill="1" applyBorder="1"/>
    <xf numFmtId="0" fontId="6" fillId="0" borderId="0" xfId="0" applyFont="1" applyFill="1" applyAlignment="1"/>
    <xf numFmtId="0" fontId="6" fillId="0" borderId="0" xfId="0" applyNumberFormat="1" applyFont="1" applyFill="1"/>
    <xf numFmtId="49" fontId="6" fillId="0" borderId="0" xfId="0" applyNumberFormat="1" applyFont="1" applyFill="1"/>
    <xf numFmtId="0" fontId="7" fillId="0" borderId="0" xfId="0" applyFont="1" applyBorder="1" applyAlignment="1"/>
    <xf numFmtId="0" fontId="6" fillId="4" borderId="0" xfId="0" applyFont="1" applyFill="1"/>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0" xfId="0" applyNumberFormat="1" applyFont="1"/>
    <xf numFmtId="0" fontId="6" fillId="0" borderId="37" xfId="0" applyFont="1" applyFill="1" applyBorder="1" applyAlignment="1">
      <alignment shrinkToFit="1"/>
    </xf>
    <xf numFmtId="4" fontId="6" fillId="0" borderId="38" xfId="2" applyNumberFormat="1" applyFont="1" applyBorder="1" applyAlignment="1">
      <alignment vertical="center" wrapText="1"/>
    </xf>
    <xf numFmtId="4" fontId="6" fillId="0" borderId="38" xfId="0" applyNumberFormat="1" applyFont="1" applyFill="1" applyBorder="1"/>
    <xf numFmtId="3" fontId="6" fillId="0" borderId="38" xfId="0" applyNumberFormat="1" applyFont="1" applyFill="1" applyBorder="1"/>
    <xf numFmtId="4" fontId="6" fillId="0" borderId="38" xfId="0" applyNumberFormat="1" applyFont="1" applyFill="1" applyBorder="1" applyAlignment="1">
      <alignment horizontal="center" shrinkToFit="1"/>
    </xf>
    <xf numFmtId="4" fontId="6" fillId="0" borderId="39" xfId="0" applyNumberFormat="1" applyFont="1" applyFill="1" applyBorder="1"/>
    <xf numFmtId="0" fontId="5" fillId="5" borderId="15" xfId="0" applyFont="1" applyFill="1" applyBorder="1"/>
    <xf numFmtId="0" fontId="6" fillId="5" borderId="13" xfId="0" applyFont="1" applyFill="1" applyBorder="1" applyAlignment="1">
      <alignment shrinkToFit="1"/>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7" xfId="0" applyFont="1" applyFill="1" applyBorder="1" applyAlignment="1">
      <alignment horizontal="center"/>
    </xf>
    <xf numFmtId="0" fontId="5" fillId="5" borderId="42" xfId="2" applyFont="1" applyFill="1" applyBorder="1"/>
    <xf numFmtId="0" fontId="5" fillId="5" borderId="43" xfId="3" applyFont="1" applyFill="1" applyBorder="1"/>
    <xf numFmtId="0" fontId="6" fillId="5" borderId="43" xfId="3" applyFont="1" applyFill="1" applyBorder="1"/>
    <xf numFmtId="0" fontId="6" fillId="5" borderId="42" xfId="3" applyFont="1" applyFill="1" applyBorder="1"/>
    <xf numFmtId="0" fontId="6" fillId="5" borderId="43" xfId="2" applyFont="1" applyFill="1" applyBorder="1"/>
    <xf numFmtId="0" fontId="5" fillId="5" borderId="42" xfId="3" applyFont="1" applyFill="1" applyBorder="1"/>
    <xf numFmtId="0" fontId="6" fillId="5" borderId="44" xfId="3" applyFont="1" applyFill="1" applyBorder="1"/>
    <xf numFmtId="0" fontId="6" fillId="5" borderId="45" xfId="2" applyFont="1" applyFill="1" applyBorder="1"/>
    <xf numFmtId="0" fontId="5" fillId="5" borderId="46" xfId="2" applyFont="1" applyFill="1" applyBorder="1"/>
    <xf numFmtId="0" fontId="6" fillId="5" borderId="43" xfId="3" applyFont="1" applyFill="1" applyBorder="1" applyAlignment="1">
      <alignment shrinkToFit="1"/>
    </xf>
    <xf numFmtId="4" fontId="5" fillId="0" borderId="15" xfId="0" applyNumberFormat="1" applyFont="1" applyFill="1" applyBorder="1"/>
    <xf numFmtId="4" fontId="6" fillId="0" borderId="0" xfId="0" applyNumberFormat="1" applyFont="1" applyFill="1" applyAlignment="1">
      <alignment horizont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 xfId="0" applyFont="1" applyFill="1" applyBorder="1" applyAlignment="1">
      <alignment horizontal="center"/>
    </xf>
    <xf numFmtId="164" fontId="6" fillId="0" borderId="0" xfId="1" applyFont="1"/>
    <xf numFmtId="43" fontId="6" fillId="0" borderId="0" xfId="0" applyNumberFormat="1" applyFont="1"/>
    <xf numFmtId="0" fontId="6" fillId="0" borderId="49" xfId="0" applyFont="1" applyFill="1" applyBorder="1" applyAlignment="1">
      <alignment vertical="top" wrapText="1" shrinkToFit="1"/>
    </xf>
    <xf numFmtId="0" fontId="6" fillId="0" borderId="50" xfId="0" applyFont="1" applyFill="1" applyBorder="1" applyAlignment="1">
      <alignment vertical="top" wrapText="1" shrinkToFit="1"/>
    </xf>
    <xf numFmtId="4" fontId="6" fillId="0" borderId="51" xfId="0" applyNumberFormat="1" applyFont="1" applyFill="1" applyBorder="1" applyAlignment="1">
      <alignment vertical="top"/>
    </xf>
    <xf numFmtId="3" fontId="6" fillId="0" borderId="51" xfId="0" applyNumberFormat="1" applyFont="1" applyFill="1" applyBorder="1" applyAlignment="1">
      <alignment vertical="top"/>
    </xf>
    <xf numFmtId="0" fontId="6" fillId="0" borderId="51" xfId="0" applyFont="1" applyFill="1" applyBorder="1" applyAlignment="1">
      <alignment horizontal="center" vertical="top"/>
    </xf>
    <xf numFmtId="4" fontId="6" fillId="0" borderId="52" xfId="0" applyNumberFormat="1" applyFont="1" applyFill="1" applyBorder="1" applyAlignment="1">
      <alignment vertical="top"/>
    </xf>
    <xf numFmtId="0" fontId="6" fillId="0" borderId="51" xfId="0" applyFont="1" applyFill="1" applyBorder="1" applyAlignment="1">
      <alignment horizontal="center" vertical="top" shrinkToFit="1"/>
    </xf>
    <xf numFmtId="0" fontId="6" fillId="0" borderId="53" xfId="0" applyFont="1" applyFill="1" applyBorder="1" applyAlignment="1">
      <alignment vertical="top" wrapText="1" shrinkToFit="1"/>
    </xf>
    <xf numFmtId="0" fontId="6" fillId="0" borderId="54" xfId="0" applyFont="1" applyFill="1" applyBorder="1" applyAlignment="1">
      <alignment vertical="top" wrapText="1" shrinkToFit="1"/>
    </xf>
    <xf numFmtId="4" fontId="6" fillId="0" borderId="2" xfId="0" applyNumberFormat="1" applyFont="1" applyFill="1" applyBorder="1" applyAlignment="1">
      <alignment vertical="top"/>
    </xf>
    <xf numFmtId="3" fontId="6" fillId="0" borderId="2" xfId="0" applyNumberFormat="1" applyFont="1" applyFill="1" applyBorder="1" applyAlignment="1">
      <alignment vertical="top"/>
    </xf>
    <xf numFmtId="0" fontId="6" fillId="0" borderId="2" xfId="0" applyFont="1" applyFill="1" applyBorder="1" applyAlignment="1">
      <alignment horizontal="center" vertical="top"/>
    </xf>
    <xf numFmtId="4" fontId="6" fillId="0" borderId="55" xfId="0" applyNumberFormat="1" applyFont="1" applyFill="1" applyBorder="1" applyAlignment="1">
      <alignment vertical="top"/>
    </xf>
    <xf numFmtId="0" fontId="6" fillId="0" borderId="2" xfId="0" applyFont="1" applyFill="1" applyBorder="1" applyAlignment="1">
      <alignment horizontal="center" vertical="top" shrinkToFit="1"/>
    </xf>
    <xf numFmtId="0" fontId="6" fillId="0" borderId="59" xfId="0" applyFont="1" applyFill="1" applyBorder="1" applyAlignment="1">
      <alignment vertical="top" wrapText="1"/>
    </xf>
    <xf numFmtId="4" fontId="6" fillId="0" borderId="60" xfId="0" applyNumberFormat="1" applyFont="1" applyFill="1" applyBorder="1" applyAlignment="1">
      <alignment vertical="top" wrapText="1"/>
    </xf>
    <xf numFmtId="3" fontId="6" fillId="0" borderId="60" xfId="0" applyNumberFormat="1" applyFont="1" applyFill="1" applyBorder="1" applyAlignment="1">
      <alignment vertical="top" wrapText="1"/>
    </xf>
    <xf numFmtId="0" fontId="6" fillId="0" borderId="60" xfId="0" applyFont="1" applyFill="1" applyBorder="1" applyAlignment="1">
      <alignment horizontal="center" vertical="top" wrapText="1"/>
    </xf>
    <xf numFmtId="4" fontId="6" fillId="0" borderId="61" xfId="0" applyNumberFormat="1" applyFont="1" applyFill="1" applyBorder="1" applyAlignment="1">
      <alignment vertical="top" wrapText="1"/>
    </xf>
    <xf numFmtId="0" fontId="6" fillId="0" borderId="59" xfId="0" applyFont="1" applyFill="1" applyBorder="1" applyAlignment="1">
      <alignment vertical="top" wrapText="1" shrinkToFit="1"/>
    </xf>
    <xf numFmtId="0" fontId="6" fillId="0" borderId="60" xfId="0" applyFont="1" applyFill="1" applyBorder="1" applyAlignment="1">
      <alignment horizontal="center" vertical="top" wrapText="1" shrinkToFit="1"/>
    </xf>
    <xf numFmtId="0" fontId="6" fillId="0" borderId="37" xfId="0" applyFont="1" applyFill="1" applyBorder="1" applyAlignment="1">
      <alignment vertical="top" wrapText="1"/>
    </xf>
    <xf numFmtId="4" fontId="6" fillId="0" borderId="38" xfId="0" applyNumberFormat="1" applyFont="1" applyFill="1" applyBorder="1" applyAlignment="1">
      <alignment vertical="top" wrapText="1"/>
    </xf>
    <xf numFmtId="3" fontId="6" fillId="0" borderId="38" xfId="0" applyNumberFormat="1" applyFont="1" applyFill="1" applyBorder="1" applyAlignment="1">
      <alignment vertical="top" wrapText="1"/>
    </xf>
    <xf numFmtId="0" fontId="6" fillId="0" borderId="38" xfId="0" applyFont="1" applyFill="1" applyBorder="1" applyAlignment="1">
      <alignment horizontal="center" vertical="top" wrapText="1"/>
    </xf>
    <xf numFmtId="4" fontId="6" fillId="0" borderId="39" xfId="0" applyNumberFormat="1" applyFont="1" applyFill="1" applyBorder="1" applyAlignment="1">
      <alignment vertical="top" wrapText="1"/>
    </xf>
    <xf numFmtId="0" fontId="6" fillId="0" borderId="37" xfId="0" applyFont="1" applyFill="1" applyBorder="1" applyAlignment="1">
      <alignment vertical="top" wrapText="1" shrinkToFit="1"/>
    </xf>
    <xf numFmtId="0" fontId="6" fillId="0" borderId="38" xfId="0" applyFont="1" applyFill="1" applyBorder="1" applyAlignment="1">
      <alignment horizontal="center" vertical="top" wrapText="1" shrinkToFit="1"/>
    </xf>
    <xf numFmtId="4" fontId="6" fillId="0" borderId="63" xfId="0" applyNumberFormat="1" applyFont="1" applyFill="1" applyBorder="1" applyAlignment="1">
      <alignment vertical="top" wrapText="1"/>
    </xf>
    <xf numFmtId="3" fontId="6" fillId="0" borderId="63" xfId="0" applyNumberFormat="1" applyFont="1" applyFill="1" applyBorder="1" applyAlignment="1">
      <alignment vertical="top" wrapText="1"/>
    </xf>
    <xf numFmtId="4" fontId="6" fillId="0" borderId="64" xfId="0" applyNumberFormat="1" applyFont="1" applyFill="1" applyBorder="1" applyAlignment="1">
      <alignment vertical="top" wrapText="1"/>
    </xf>
    <xf numFmtId="0" fontId="6" fillId="0" borderId="63" xfId="0" applyFont="1" applyFill="1" applyBorder="1" applyAlignment="1">
      <alignment horizontal="center" vertical="top" wrapText="1" shrinkToFit="1"/>
    </xf>
    <xf numFmtId="0" fontId="6" fillId="0" borderId="0" xfId="0" applyFont="1" applyFill="1" applyAlignment="1">
      <alignment shrinkToFit="1"/>
    </xf>
    <xf numFmtId="0" fontId="7" fillId="0" borderId="0" xfId="0" applyFont="1" applyFill="1" applyAlignment="1"/>
    <xf numFmtId="0" fontId="13" fillId="0" borderId="0" xfId="0" applyFont="1" applyFill="1"/>
    <xf numFmtId="165" fontId="5" fillId="0" borderId="1"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1" xfId="0" applyNumberFormat="1" applyFont="1" applyFill="1" applyBorder="1" applyAlignment="1">
      <alignment horizontal="center"/>
    </xf>
    <xf numFmtId="165" fontId="5" fillId="0" borderId="7" xfId="0" applyNumberFormat="1" applyFont="1" applyFill="1" applyBorder="1" applyAlignment="1">
      <alignment horizontal="center"/>
    </xf>
    <xf numFmtId="165" fontId="5" fillId="0" borderId="8" xfId="0" applyNumberFormat="1" applyFont="1" applyFill="1" applyBorder="1" applyAlignment="1">
      <alignment horizontal="center"/>
    </xf>
    <xf numFmtId="165" fontId="5" fillId="0" borderId="9" xfId="0" applyNumberFormat="1" applyFont="1" applyFill="1" applyBorder="1" applyAlignment="1">
      <alignment horizontal="center"/>
    </xf>
    <xf numFmtId="165" fontId="5" fillId="0" borderId="10" xfId="0" applyNumberFormat="1" applyFont="1" applyFill="1" applyBorder="1" applyAlignment="1">
      <alignment horizontal="center"/>
    </xf>
    <xf numFmtId="165" fontId="5" fillId="0" borderId="11" xfId="0" applyNumberFormat="1" applyFont="1" applyFill="1" applyBorder="1" applyAlignment="1">
      <alignment horizontal="center"/>
    </xf>
    <xf numFmtId="165" fontId="6" fillId="0" borderId="0" xfId="0" applyNumberFormat="1" applyFont="1" applyFill="1"/>
    <xf numFmtId="4" fontId="5" fillId="0" borderId="0" xfId="0" applyNumberFormat="1" applyFont="1" applyFill="1" applyBorder="1"/>
    <xf numFmtId="165" fontId="5" fillId="0" borderId="0" xfId="0" applyNumberFormat="1" applyFont="1" applyFill="1" applyBorder="1"/>
    <xf numFmtId="0" fontId="7" fillId="0" borderId="65" xfId="0" applyFont="1" applyFill="1" applyBorder="1" applyAlignment="1">
      <alignment shrinkToFit="1"/>
    </xf>
    <xf numFmtId="4" fontId="6" fillId="0" borderId="66" xfId="0" applyNumberFormat="1" applyFont="1" applyFill="1" applyBorder="1"/>
    <xf numFmtId="3" fontId="6" fillId="0" borderId="66" xfId="0" applyNumberFormat="1" applyFont="1" applyFill="1" applyBorder="1"/>
    <xf numFmtId="4" fontId="6" fillId="0" borderId="66" xfId="0" applyNumberFormat="1" applyFont="1" applyFill="1" applyBorder="1" applyAlignment="1">
      <alignment horizontal="center" shrinkToFit="1"/>
    </xf>
    <xf numFmtId="4" fontId="6" fillId="0" borderId="67" xfId="0" applyNumberFormat="1" applyFont="1" applyFill="1" applyBorder="1"/>
    <xf numFmtId="165" fontId="6" fillId="0" borderId="65" xfId="0" applyNumberFormat="1" applyFont="1" applyFill="1" applyBorder="1" applyAlignment="1">
      <alignment horizontal="center"/>
    </xf>
    <xf numFmtId="165" fontId="6" fillId="0" borderId="66" xfId="0" applyNumberFormat="1" applyFont="1" applyFill="1" applyBorder="1" applyAlignment="1">
      <alignment horizontal="center"/>
    </xf>
    <xf numFmtId="165" fontId="6" fillId="0" borderId="67" xfId="0" applyNumberFormat="1" applyFont="1" applyFill="1" applyBorder="1" applyAlignment="1">
      <alignment horizontal="center"/>
    </xf>
    <xf numFmtId="165" fontId="6" fillId="0" borderId="37" xfId="0" applyNumberFormat="1" applyFont="1" applyFill="1" applyBorder="1" applyAlignment="1">
      <alignment horizontal="center"/>
    </xf>
    <xf numFmtId="165" fontId="6" fillId="0" borderId="38" xfId="0" applyNumberFormat="1" applyFont="1" applyFill="1" applyBorder="1" applyAlignment="1">
      <alignment horizontal="center"/>
    </xf>
    <xf numFmtId="165" fontId="6" fillId="0" borderId="39" xfId="0" applyNumberFormat="1" applyFont="1" applyFill="1" applyBorder="1" applyAlignment="1">
      <alignment horizontal="center"/>
    </xf>
    <xf numFmtId="0" fontId="6" fillId="0" borderId="68" xfId="0" applyFont="1" applyFill="1" applyBorder="1" applyAlignment="1">
      <alignment shrinkToFit="1"/>
    </xf>
    <xf numFmtId="4" fontId="6" fillId="0" borderId="69" xfId="0" applyNumberFormat="1" applyFont="1" applyFill="1" applyBorder="1"/>
    <xf numFmtId="3" fontId="6" fillId="0" borderId="69" xfId="0" applyNumberFormat="1" applyFont="1" applyFill="1" applyBorder="1"/>
    <xf numFmtId="4" fontId="6" fillId="0" borderId="69" xfId="0" applyNumberFormat="1" applyFont="1" applyFill="1" applyBorder="1" applyAlignment="1">
      <alignment horizontal="center" shrinkToFit="1"/>
    </xf>
    <xf numFmtId="4" fontId="6" fillId="0" borderId="70" xfId="0" applyNumberFormat="1" applyFont="1" applyFill="1" applyBorder="1"/>
    <xf numFmtId="4" fontId="6" fillId="0" borderId="69" xfId="2" applyNumberFormat="1" applyFont="1" applyBorder="1" applyAlignment="1">
      <alignment vertical="center" wrapText="1"/>
    </xf>
    <xf numFmtId="165" fontId="6" fillId="0" borderId="68" xfId="0" applyNumberFormat="1" applyFont="1" applyFill="1" applyBorder="1" applyAlignment="1">
      <alignment horizontal="center"/>
    </xf>
    <xf numFmtId="165" fontId="6" fillId="0" borderId="69" xfId="0" applyNumberFormat="1" applyFont="1" applyFill="1" applyBorder="1" applyAlignment="1">
      <alignment horizontal="center"/>
    </xf>
    <xf numFmtId="165" fontId="6" fillId="0" borderId="70" xfId="0" applyNumberFormat="1" applyFont="1" applyFill="1" applyBorder="1" applyAlignment="1">
      <alignment horizontal="center"/>
    </xf>
    <xf numFmtId="0" fontId="7" fillId="0" borderId="59" xfId="0" applyFont="1" applyFill="1" applyBorder="1" applyAlignment="1">
      <alignment shrinkToFit="1"/>
    </xf>
    <xf numFmtId="4" fontId="6" fillId="0" borderId="60" xfId="0" applyNumberFormat="1" applyFont="1" applyFill="1" applyBorder="1"/>
    <xf numFmtId="3" fontId="6" fillId="0" borderId="60" xfId="0" applyNumberFormat="1" applyFont="1" applyFill="1" applyBorder="1"/>
    <xf numFmtId="4" fontId="6" fillId="0" borderId="60" xfId="0" applyNumberFormat="1" applyFont="1" applyFill="1" applyBorder="1" applyAlignment="1">
      <alignment horizontal="center" shrinkToFit="1"/>
    </xf>
    <xf numFmtId="4" fontId="6" fillId="0" borderId="61" xfId="0" applyNumberFormat="1" applyFont="1" applyFill="1" applyBorder="1"/>
    <xf numFmtId="165" fontId="6" fillId="0" borderId="59" xfId="0" applyNumberFormat="1" applyFont="1" applyFill="1" applyBorder="1" applyAlignment="1">
      <alignment horizontal="center"/>
    </xf>
    <xf numFmtId="165" fontId="6" fillId="0" borderId="60" xfId="0" applyNumberFormat="1" applyFont="1" applyFill="1" applyBorder="1" applyAlignment="1">
      <alignment horizontal="center"/>
    </xf>
    <xf numFmtId="165" fontId="6" fillId="0" borderId="61" xfId="0" applyNumberFormat="1" applyFont="1" applyFill="1" applyBorder="1" applyAlignment="1">
      <alignment horizontal="center"/>
    </xf>
    <xf numFmtId="4" fontId="5" fillId="0" borderId="19" xfId="0" applyNumberFormat="1" applyFont="1" applyFill="1" applyBorder="1"/>
    <xf numFmtId="165" fontId="6" fillId="0" borderId="59" xfId="0" applyNumberFormat="1" applyFont="1" applyFill="1" applyBorder="1" applyAlignment="1">
      <alignment horizontal="center" vertical="top"/>
    </xf>
    <xf numFmtId="165" fontId="6" fillId="0" borderId="60" xfId="0" applyNumberFormat="1" applyFont="1" applyFill="1" applyBorder="1" applyAlignment="1">
      <alignment horizontal="center" vertical="top"/>
    </xf>
    <xf numFmtId="165" fontId="6" fillId="0" borderId="61" xfId="0" applyNumberFormat="1" applyFont="1" applyFill="1" applyBorder="1" applyAlignment="1">
      <alignment horizontal="center" vertical="top"/>
    </xf>
    <xf numFmtId="165" fontId="6" fillId="0" borderId="37" xfId="0" applyNumberFormat="1" applyFont="1" applyFill="1" applyBorder="1" applyAlignment="1">
      <alignment horizontal="center" vertical="top"/>
    </xf>
    <xf numFmtId="165" fontId="6" fillId="0" borderId="38" xfId="0" applyNumberFormat="1" applyFont="1" applyFill="1" applyBorder="1" applyAlignment="1">
      <alignment horizontal="center" vertical="top"/>
    </xf>
    <xf numFmtId="165" fontId="6" fillId="0" borderId="39" xfId="0" applyNumberFormat="1" applyFont="1" applyFill="1" applyBorder="1" applyAlignment="1">
      <alignment horizontal="center" vertical="top"/>
    </xf>
    <xf numFmtId="165" fontId="6" fillId="0" borderId="64" xfId="0" applyNumberFormat="1" applyFont="1" applyFill="1" applyBorder="1" applyAlignment="1">
      <alignment vertical="top"/>
    </xf>
    <xf numFmtId="0" fontId="5" fillId="0" borderId="12" xfId="0" applyFont="1" applyBorder="1" applyAlignment="1">
      <alignment horizontal="center"/>
    </xf>
    <xf numFmtId="4" fontId="5" fillId="0" borderId="71" xfId="0" applyNumberFormat="1" applyFont="1" applyBorder="1"/>
    <xf numFmtId="165" fontId="6" fillId="0" borderId="72" xfId="0" applyNumberFormat="1" applyFont="1" applyFill="1" applyBorder="1" applyAlignment="1">
      <alignment horizontal="center"/>
    </xf>
    <xf numFmtId="165" fontId="6" fillId="0" borderId="73" xfId="0" applyNumberFormat="1" applyFont="1" applyFill="1" applyBorder="1" applyAlignment="1">
      <alignment horizontal="center"/>
    </xf>
    <xf numFmtId="0" fontId="6" fillId="0" borderId="74" xfId="0" applyFont="1" applyFill="1" applyBorder="1" applyAlignment="1">
      <alignment vertical="top" wrapText="1" shrinkToFit="1"/>
    </xf>
    <xf numFmtId="4" fontId="6" fillId="0" borderId="75" xfId="0" applyNumberFormat="1" applyFont="1" applyFill="1" applyBorder="1" applyAlignment="1">
      <alignment vertical="top"/>
    </xf>
    <xf numFmtId="3" fontId="6" fillId="0" borderId="75" xfId="0" applyNumberFormat="1" applyFont="1" applyFill="1" applyBorder="1" applyAlignment="1">
      <alignment vertical="top"/>
    </xf>
    <xf numFmtId="0" fontId="6" fillId="0" borderId="75" xfId="0" applyFont="1" applyFill="1" applyBorder="1" applyAlignment="1">
      <alignment horizontal="center" vertical="top"/>
    </xf>
    <xf numFmtId="4" fontId="6" fillId="0" borderId="76" xfId="0" applyNumberFormat="1" applyFont="1" applyFill="1" applyBorder="1" applyAlignment="1">
      <alignment vertical="top"/>
    </xf>
    <xf numFmtId="0" fontId="6" fillId="0" borderId="75" xfId="0" applyFont="1" applyFill="1" applyBorder="1" applyAlignment="1">
      <alignment horizontal="center" vertical="top" shrinkToFit="1"/>
    </xf>
    <xf numFmtId="0" fontId="6" fillId="0" borderId="77" xfId="0" applyFont="1" applyFill="1" applyBorder="1" applyAlignment="1">
      <alignment vertical="top" wrapText="1" shrinkToFit="1"/>
    </xf>
    <xf numFmtId="4" fontId="6" fillId="0" borderId="72" xfId="0" applyNumberFormat="1" applyFont="1" applyFill="1" applyBorder="1" applyAlignment="1">
      <alignment vertical="top"/>
    </xf>
    <xf numFmtId="3" fontId="6" fillId="0" borderId="72" xfId="0" applyNumberFormat="1" applyFont="1" applyFill="1" applyBorder="1" applyAlignment="1">
      <alignment vertical="top"/>
    </xf>
    <xf numFmtId="0" fontId="6" fillId="0" borderId="72" xfId="0" applyFont="1" applyFill="1" applyBorder="1" applyAlignment="1">
      <alignment horizontal="center" vertical="top"/>
    </xf>
    <xf numFmtId="4" fontId="6" fillId="0" borderId="78" xfId="0" applyNumberFormat="1" applyFont="1" applyFill="1" applyBorder="1" applyAlignment="1">
      <alignment vertical="top"/>
    </xf>
    <xf numFmtId="0" fontId="6" fillId="0" borderId="72" xfId="0" applyFont="1" applyFill="1" applyBorder="1" applyAlignment="1">
      <alignment horizontal="center" vertical="top" shrinkToFit="1"/>
    </xf>
    <xf numFmtId="0" fontId="14" fillId="0" borderId="8" xfId="0" applyFont="1" applyBorder="1" applyAlignment="1">
      <alignment horizontal="center"/>
    </xf>
    <xf numFmtId="0" fontId="14" fillId="0" borderId="11" xfId="0" applyFont="1" applyBorder="1" applyAlignment="1">
      <alignment horizontal="center"/>
    </xf>
    <xf numFmtId="165" fontId="6" fillId="0" borderId="74" xfId="0" applyNumberFormat="1" applyFont="1" applyFill="1" applyBorder="1" applyAlignment="1">
      <alignment horizontal="center" vertical="top"/>
    </xf>
    <xf numFmtId="165" fontId="6" fillId="0" borderId="75" xfId="0" applyNumberFormat="1" applyFont="1" applyFill="1" applyBorder="1" applyAlignment="1">
      <alignment horizontal="center" vertical="top"/>
    </xf>
    <xf numFmtId="165" fontId="6" fillId="0" borderId="76" xfId="0" applyNumberFormat="1" applyFont="1" applyFill="1" applyBorder="1" applyAlignment="1">
      <alignment horizontal="center" vertical="top"/>
    </xf>
    <xf numFmtId="165" fontId="6" fillId="0" borderId="77" xfId="0" applyNumberFormat="1" applyFont="1" applyFill="1" applyBorder="1" applyAlignment="1">
      <alignment horizontal="center" vertical="top"/>
    </xf>
    <xf numFmtId="165" fontId="6" fillId="0" borderId="72" xfId="0" applyNumberFormat="1" applyFont="1" applyFill="1" applyBorder="1" applyAlignment="1">
      <alignment horizontal="center" vertical="top"/>
    </xf>
    <xf numFmtId="165" fontId="6" fillId="0" borderId="78" xfId="0" applyNumberFormat="1" applyFont="1" applyFill="1" applyBorder="1" applyAlignment="1">
      <alignment horizontal="center" vertical="top"/>
    </xf>
    <xf numFmtId="4" fontId="6" fillId="0" borderId="80" xfId="0" applyNumberFormat="1" applyFont="1" applyFill="1" applyBorder="1" applyAlignment="1">
      <alignment vertical="top"/>
    </xf>
    <xf numFmtId="3" fontId="6" fillId="0" borderId="80" xfId="0" applyNumberFormat="1" applyFont="1" applyFill="1" applyBorder="1" applyAlignment="1">
      <alignment vertical="top"/>
    </xf>
    <xf numFmtId="0" fontId="6" fillId="0" borderId="80" xfId="0" applyFont="1" applyFill="1" applyBorder="1" applyAlignment="1">
      <alignment horizontal="center" vertical="top"/>
    </xf>
    <xf numFmtId="4" fontId="6" fillId="0" borderId="81" xfId="0" applyNumberFormat="1" applyFont="1" applyFill="1" applyBorder="1" applyAlignment="1">
      <alignment vertical="top"/>
    </xf>
    <xf numFmtId="0" fontId="6" fillId="0" borderId="80" xfId="0" applyFont="1" applyFill="1" applyBorder="1" applyAlignment="1">
      <alignment horizontal="center" vertical="top" shrinkToFit="1"/>
    </xf>
    <xf numFmtId="165" fontId="6" fillId="0" borderId="79" xfId="0" applyNumberFormat="1" applyFont="1" applyFill="1" applyBorder="1" applyAlignment="1">
      <alignment horizontal="center" vertical="top"/>
    </xf>
    <xf numFmtId="165" fontId="6" fillId="0" borderId="80" xfId="0" applyNumberFormat="1" applyFont="1" applyFill="1" applyBorder="1" applyAlignment="1">
      <alignment horizontal="center" vertical="top"/>
    </xf>
    <xf numFmtId="165" fontId="6" fillId="0" borderId="81" xfId="0" applyNumberFormat="1" applyFont="1" applyFill="1" applyBorder="1" applyAlignment="1">
      <alignment horizontal="center" vertical="top"/>
    </xf>
    <xf numFmtId="0" fontId="7" fillId="0" borderId="0" xfId="0" applyFont="1" applyBorder="1" applyAlignment="1"/>
    <xf numFmtId="0" fontId="7" fillId="0" borderId="0" xfId="0" applyFont="1" applyBorder="1" applyAlignment="1"/>
    <xf numFmtId="0" fontId="15" fillId="0" borderId="0" xfId="0" applyFont="1"/>
    <xf numFmtId="0" fontId="15" fillId="0" borderId="0" xfId="0" applyFont="1" applyFill="1"/>
    <xf numFmtId="0" fontId="13" fillId="0" borderId="0" xfId="0" applyFont="1"/>
    <xf numFmtId="0" fontId="13" fillId="0" borderId="0" xfId="0" quotePrefix="1" applyFont="1" applyFill="1"/>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Fill="1" applyAlignment="1"/>
    <xf numFmtId="0" fontId="13" fillId="0" borderId="0" xfId="0" applyFont="1" applyAlignment="1"/>
    <xf numFmtId="0" fontId="16" fillId="0" borderId="0" xfId="0" applyFont="1" applyFill="1"/>
    <xf numFmtId="4" fontId="6" fillId="0" borderId="38" xfId="2" applyNumberFormat="1" applyFont="1" applyFill="1" applyBorder="1" applyAlignment="1">
      <alignment vertical="center" wrapText="1"/>
    </xf>
    <xf numFmtId="165" fontId="6" fillId="6" borderId="37" xfId="0" applyNumberFormat="1" applyFont="1" applyFill="1" applyBorder="1" applyAlignment="1">
      <alignment horizontal="center" vertical="top"/>
    </xf>
    <xf numFmtId="165" fontId="6" fillId="6" borderId="38" xfId="0" applyNumberFormat="1" applyFont="1" applyFill="1" applyBorder="1" applyAlignment="1">
      <alignment horizontal="center" vertical="top"/>
    </xf>
    <xf numFmtId="165" fontId="6" fillId="6" borderId="39" xfId="0" applyNumberFormat="1" applyFont="1" applyFill="1" applyBorder="1" applyAlignment="1">
      <alignment horizontal="center" vertical="top"/>
    </xf>
    <xf numFmtId="4" fontId="3" fillId="0" borderId="4" xfId="0" applyNumberFormat="1" applyFont="1" applyFill="1" applyBorder="1" applyAlignment="1">
      <alignment horizontal="center"/>
    </xf>
    <xf numFmtId="165" fontId="6" fillId="0" borderId="82" xfId="0" applyNumberFormat="1" applyFont="1" applyFill="1" applyBorder="1" applyAlignment="1">
      <alignment horizontal="center"/>
    </xf>
    <xf numFmtId="0" fontId="6" fillId="5" borderId="45" xfId="3" applyFont="1" applyFill="1" applyBorder="1"/>
    <xf numFmtId="0" fontId="6" fillId="5" borderId="14" xfId="0" applyFont="1" applyFill="1" applyBorder="1" applyAlignment="1">
      <alignment shrinkToFit="1"/>
    </xf>
    <xf numFmtId="0" fontId="6" fillId="5" borderId="9" xfId="0" applyFont="1" applyFill="1" applyBorder="1" applyAlignment="1">
      <alignment vertical="top" wrapText="1" shrinkToFit="1"/>
    </xf>
    <xf numFmtId="4" fontId="6" fillId="0" borderId="10" xfId="0" applyNumberFormat="1" applyFont="1" applyFill="1" applyBorder="1" applyAlignment="1">
      <alignment vertical="top" wrapText="1"/>
    </xf>
    <xf numFmtId="3" fontId="6" fillId="0" borderId="10" xfId="0" applyNumberFormat="1" applyFont="1" applyFill="1" applyBorder="1" applyAlignment="1">
      <alignment vertical="top" wrapText="1"/>
    </xf>
    <xf numFmtId="0" fontId="6" fillId="0" borderId="10" xfId="0" applyFont="1" applyFill="1" applyBorder="1" applyAlignment="1">
      <alignment horizontal="center" vertical="top" wrapText="1" shrinkToFit="1"/>
    </xf>
    <xf numFmtId="4" fontId="6" fillId="0" borderId="11" xfId="0" applyNumberFormat="1" applyFont="1" applyFill="1" applyBorder="1" applyAlignment="1">
      <alignment vertical="top" wrapText="1"/>
    </xf>
    <xf numFmtId="165" fontId="6" fillId="0" borderId="9" xfId="0" applyNumberFormat="1" applyFont="1" applyFill="1" applyBorder="1" applyAlignment="1">
      <alignment vertical="top"/>
    </xf>
    <xf numFmtId="165" fontId="6" fillId="0" borderId="10" xfId="0" applyNumberFormat="1" applyFont="1" applyFill="1" applyBorder="1" applyAlignment="1">
      <alignment vertical="top"/>
    </xf>
    <xf numFmtId="165" fontId="6" fillId="0" borderId="62" xfId="0" applyNumberFormat="1" applyFont="1" applyFill="1" applyBorder="1" applyAlignment="1">
      <alignment horizontal="center" vertical="top"/>
    </xf>
    <xf numFmtId="165" fontId="6" fillId="0" borderId="63" xfId="0" applyNumberFormat="1" applyFont="1" applyFill="1" applyBorder="1" applyAlignment="1">
      <alignment horizontal="center" vertical="top"/>
    </xf>
    <xf numFmtId="0" fontId="6" fillId="0" borderId="63" xfId="0" applyFont="1" applyFill="1" applyBorder="1"/>
    <xf numFmtId="0" fontId="6" fillId="0" borderId="64" xfId="0" applyFont="1" applyFill="1" applyBorder="1"/>
    <xf numFmtId="0" fontId="6" fillId="6" borderId="0" xfId="0" applyFont="1" applyFill="1"/>
    <xf numFmtId="0" fontId="5" fillId="0" borderId="42" xfId="2" applyFont="1" applyFill="1" applyBorder="1"/>
    <xf numFmtId="0" fontId="5" fillId="0" borderId="43" xfId="3" applyFont="1" applyFill="1" applyBorder="1"/>
    <xf numFmtId="0" fontId="6" fillId="0" borderId="43" xfId="3" applyFont="1" applyFill="1" applyBorder="1"/>
    <xf numFmtId="0" fontId="6" fillId="0" borderId="42" xfId="3" applyFont="1" applyFill="1" applyBorder="1"/>
    <xf numFmtId="0" fontId="6" fillId="0" borderId="43" xfId="2" applyFont="1" applyFill="1" applyBorder="1"/>
    <xf numFmtId="0" fontId="6" fillId="0" borderId="44" xfId="3" applyFont="1" applyFill="1" applyBorder="1"/>
    <xf numFmtId="0" fontId="6" fillId="0" borderId="45" xfId="2" applyFont="1" applyFill="1" applyBorder="1"/>
    <xf numFmtId="0" fontId="5" fillId="0" borderId="46" xfId="2" applyFont="1" applyFill="1" applyBorder="1"/>
    <xf numFmtId="0" fontId="6" fillId="0" borderId="43" xfId="3" applyFont="1" applyFill="1" applyBorder="1" applyAlignment="1">
      <alignment shrinkToFit="1"/>
    </xf>
    <xf numFmtId="0" fontId="6" fillId="0" borderId="45" xfId="3" applyFont="1" applyFill="1" applyBorder="1"/>
    <xf numFmtId="0" fontId="5" fillId="0" borderId="6" xfId="0" applyFont="1" applyFill="1" applyBorder="1" applyAlignment="1">
      <alignment horizontal="center"/>
    </xf>
    <xf numFmtId="0" fontId="14" fillId="0" borderId="42" xfId="3" applyFont="1" applyFill="1" applyBorder="1"/>
    <xf numFmtId="0" fontId="14" fillId="0" borderId="43" xfId="3" applyFont="1" applyFill="1" applyBorder="1"/>
    <xf numFmtId="0" fontId="6" fillId="0" borderId="9" xfId="0" applyFont="1" applyFill="1" applyBorder="1" applyAlignment="1">
      <alignment vertical="top" shrinkToFit="1"/>
    </xf>
    <xf numFmtId="4" fontId="6" fillId="0" borderId="10" xfId="0" applyNumberFormat="1" applyFont="1" applyFill="1" applyBorder="1" applyAlignment="1">
      <alignment vertical="top"/>
    </xf>
    <xf numFmtId="0" fontId="6" fillId="5" borderId="9" xfId="0" applyFont="1" applyFill="1" applyBorder="1" applyAlignment="1">
      <alignment vertical="top" shrinkToFit="1"/>
    </xf>
    <xf numFmtId="0" fontId="6" fillId="0" borderId="79" xfId="0" applyFont="1" applyFill="1" applyBorder="1" applyAlignment="1">
      <alignment vertical="top" wrapText="1" shrinkToFit="1"/>
    </xf>
    <xf numFmtId="0" fontId="6" fillId="0" borderId="2" xfId="0" applyFont="1" applyFill="1" applyBorder="1"/>
    <xf numFmtId="0" fontId="6" fillId="0" borderId="55" xfId="0" applyFont="1" applyFill="1" applyBorder="1"/>
    <xf numFmtId="0" fontId="6" fillId="0" borderId="57" xfId="0" applyFont="1" applyBorder="1"/>
    <xf numFmtId="0" fontId="6" fillId="0" borderId="57" xfId="0" applyFont="1" applyBorder="1" applyAlignment="1">
      <alignment horizontal="center"/>
    </xf>
    <xf numFmtId="0" fontId="6" fillId="0" borderId="58" xfId="0" applyFont="1" applyBorder="1"/>
    <xf numFmtId="0" fontId="6" fillId="6" borderId="9" xfId="0" applyFont="1" applyFill="1" applyBorder="1" applyAlignment="1">
      <alignment vertical="top" shrinkToFit="1"/>
    </xf>
    <xf numFmtId="4" fontId="6" fillId="6" borderId="10" xfId="0" applyNumberFormat="1" applyFont="1" applyFill="1" applyBorder="1" applyAlignment="1">
      <alignment vertical="top"/>
    </xf>
    <xf numFmtId="3" fontId="6" fillId="6" borderId="10" xfId="0" applyNumberFormat="1" applyFont="1" applyFill="1" applyBorder="1" applyAlignment="1">
      <alignment vertical="top"/>
    </xf>
    <xf numFmtId="0" fontId="6" fillId="6" borderId="10" xfId="0" applyFont="1" applyFill="1" applyBorder="1" applyAlignment="1">
      <alignment horizontal="center" vertical="top" shrinkToFit="1"/>
    </xf>
    <xf numFmtId="4" fontId="6" fillId="6" borderId="11" xfId="0" applyNumberFormat="1" applyFont="1" applyFill="1" applyBorder="1" applyAlignment="1">
      <alignment vertical="top"/>
    </xf>
    <xf numFmtId="0" fontId="6" fillId="0" borderId="56" xfId="0" applyFont="1" applyFill="1" applyBorder="1" applyAlignment="1">
      <alignment vertical="top" wrapText="1" shrinkToFit="1"/>
    </xf>
    <xf numFmtId="4" fontId="6" fillId="0" borderId="57" xfId="0" applyNumberFormat="1" applyFont="1" applyFill="1" applyBorder="1" applyAlignment="1">
      <alignment vertical="top"/>
    </xf>
    <xf numFmtId="3" fontId="6" fillId="0" borderId="57" xfId="0" applyNumberFormat="1" applyFont="1" applyFill="1" applyBorder="1" applyAlignment="1">
      <alignment vertical="top"/>
    </xf>
    <xf numFmtId="0" fontId="6" fillId="0" borderId="57" xfId="0" applyFont="1" applyFill="1" applyBorder="1" applyAlignment="1">
      <alignment horizontal="center" vertical="top" shrinkToFit="1"/>
    </xf>
    <xf numFmtId="4" fontId="6" fillId="0" borderId="58" xfId="0" applyNumberFormat="1" applyFont="1" applyFill="1" applyBorder="1" applyAlignment="1">
      <alignment vertical="top"/>
    </xf>
    <xf numFmtId="165" fontId="6" fillId="0" borderId="64" xfId="0" applyNumberFormat="1" applyFont="1" applyFill="1" applyBorder="1" applyAlignment="1">
      <alignment horizontal="center" vertical="top"/>
    </xf>
    <xf numFmtId="0" fontId="6" fillId="0" borderId="62" xfId="0" applyFont="1" applyFill="1" applyBorder="1" applyAlignment="1">
      <alignment vertical="top" wrapText="1" shrinkToFit="1"/>
    </xf>
    <xf numFmtId="0" fontId="6" fillId="0" borderId="83" xfId="0" applyFont="1" applyFill="1" applyBorder="1" applyAlignment="1">
      <alignment vertical="top" wrapText="1"/>
    </xf>
    <xf numFmtId="4" fontId="6" fillId="0" borderId="84" xfId="0" applyNumberFormat="1" applyFont="1" applyFill="1" applyBorder="1" applyAlignment="1">
      <alignment vertical="top" wrapText="1"/>
    </xf>
    <xf numFmtId="3" fontId="6" fillId="0" borderId="84" xfId="0" applyNumberFormat="1" applyFont="1" applyFill="1" applyBorder="1" applyAlignment="1">
      <alignment vertical="top" wrapText="1"/>
    </xf>
    <xf numFmtId="0" fontId="6" fillId="0" borderId="84" xfId="0" applyFont="1" applyFill="1" applyBorder="1" applyAlignment="1">
      <alignment horizontal="center" vertical="top" wrapText="1"/>
    </xf>
    <xf numFmtId="4" fontId="6" fillId="0" borderId="85" xfId="0" applyNumberFormat="1" applyFont="1" applyFill="1" applyBorder="1" applyAlignment="1">
      <alignment vertical="top" wrapText="1"/>
    </xf>
    <xf numFmtId="0" fontId="6" fillId="0" borderId="83" xfId="0" applyFont="1" applyFill="1" applyBorder="1" applyAlignment="1">
      <alignment vertical="top" wrapText="1" shrinkToFit="1"/>
    </xf>
    <xf numFmtId="0" fontId="6" fillId="0" borderId="84" xfId="0" applyFont="1" applyFill="1" applyBorder="1" applyAlignment="1">
      <alignment horizontal="center" vertical="top" wrapText="1" shrinkToFit="1"/>
    </xf>
    <xf numFmtId="165" fontId="6" fillId="0" borderId="83" xfId="0" applyNumberFormat="1" applyFont="1" applyFill="1" applyBorder="1" applyAlignment="1">
      <alignment horizontal="center" vertical="top"/>
    </xf>
    <xf numFmtId="165" fontId="6" fillId="0" borderId="84" xfId="0" applyNumberFormat="1" applyFont="1" applyFill="1" applyBorder="1" applyAlignment="1">
      <alignment horizontal="center" vertical="top"/>
    </xf>
    <xf numFmtId="165" fontId="6" fillId="0" borderId="85" xfId="0" applyNumberFormat="1" applyFont="1" applyFill="1" applyBorder="1" applyAlignment="1">
      <alignment horizontal="center" vertical="top"/>
    </xf>
    <xf numFmtId="0" fontId="6" fillId="0" borderId="86" xfId="0" applyFont="1" applyFill="1" applyBorder="1" applyAlignment="1">
      <alignment vertical="top" wrapText="1"/>
    </xf>
    <xf numFmtId="4" fontId="6" fillId="0" borderId="87" xfId="0" applyNumberFormat="1" applyFont="1" applyFill="1" applyBorder="1" applyAlignment="1">
      <alignment vertical="top" wrapText="1"/>
    </xf>
    <xf numFmtId="3" fontId="6" fillId="0" borderId="87" xfId="0" applyNumberFormat="1" applyFont="1" applyFill="1" applyBorder="1" applyAlignment="1">
      <alignment vertical="top" wrapText="1"/>
    </xf>
    <xf numFmtId="0" fontId="6" fillId="0" borderId="87" xfId="0" applyFont="1" applyFill="1" applyBorder="1" applyAlignment="1">
      <alignment horizontal="center" vertical="top" wrapText="1"/>
    </xf>
    <xf numFmtId="4" fontId="6" fillId="0" borderId="88" xfId="0" applyNumberFormat="1" applyFont="1" applyFill="1" applyBorder="1" applyAlignment="1">
      <alignment vertical="top" wrapText="1"/>
    </xf>
    <xf numFmtId="0" fontId="6" fillId="0" borderId="86" xfId="0" applyFont="1" applyFill="1" applyBorder="1" applyAlignment="1">
      <alignment vertical="top" wrapText="1" shrinkToFit="1"/>
    </xf>
    <xf numFmtId="0" fontId="6" fillId="0" borderId="87" xfId="0" applyFont="1" applyFill="1" applyBorder="1" applyAlignment="1">
      <alignment horizontal="center" vertical="top" wrapText="1" shrinkToFit="1"/>
    </xf>
    <xf numFmtId="165" fontId="6" fillId="0" borderId="86" xfId="0" applyNumberFormat="1" applyFont="1" applyFill="1" applyBorder="1" applyAlignment="1">
      <alignment horizontal="center" vertical="top"/>
    </xf>
    <xf numFmtId="165" fontId="6" fillId="0" borderId="87" xfId="0" applyNumberFormat="1" applyFont="1" applyFill="1" applyBorder="1" applyAlignment="1">
      <alignment horizontal="center" vertical="top"/>
    </xf>
    <xf numFmtId="165" fontId="6" fillId="0" borderId="88" xfId="0" applyNumberFormat="1" applyFont="1" applyFill="1" applyBorder="1" applyAlignment="1">
      <alignment horizontal="center" vertical="top"/>
    </xf>
    <xf numFmtId="0" fontId="6" fillId="0" borderId="62" xfId="0" applyFont="1" applyFill="1" applyBorder="1"/>
    <xf numFmtId="0" fontId="6" fillId="0" borderId="89" xfId="0" applyFont="1" applyFill="1" applyBorder="1"/>
    <xf numFmtId="0" fontId="6" fillId="0" borderId="90" xfId="0" applyFont="1" applyFill="1" applyBorder="1"/>
    <xf numFmtId="0" fontId="6" fillId="0" borderId="91" xfId="0" applyFont="1" applyFill="1" applyBorder="1"/>
    <xf numFmtId="0" fontId="6" fillId="0" borderId="92" xfId="0" applyFont="1" applyFill="1" applyBorder="1"/>
    <xf numFmtId="0" fontId="6" fillId="0" borderId="93" xfId="0" applyFont="1" applyFill="1" applyBorder="1" applyAlignment="1">
      <alignment vertical="top" wrapText="1" shrinkToFit="1"/>
    </xf>
    <xf numFmtId="4" fontId="6" fillId="0" borderId="94" xfId="0" applyNumberFormat="1" applyFont="1" applyFill="1" applyBorder="1" applyAlignment="1">
      <alignment vertical="top"/>
    </xf>
    <xf numFmtId="3" fontId="6" fillId="0" borderId="94" xfId="0" applyNumberFormat="1" applyFont="1" applyFill="1" applyBorder="1" applyAlignment="1">
      <alignment vertical="top"/>
    </xf>
    <xf numFmtId="0" fontId="6" fillId="0" borderId="94" xfId="0" applyFont="1" applyFill="1" applyBorder="1" applyAlignment="1">
      <alignment horizontal="center" vertical="top"/>
    </xf>
    <xf numFmtId="4" fontId="6" fillId="0" borderId="95" xfId="0" applyNumberFormat="1" applyFont="1" applyFill="1" applyBorder="1" applyAlignment="1">
      <alignment vertical="top"/>
    </xf>
    <xf numFmtId="0" fontId="6" fillId="0" borderId="94" xfId="0" applyFont="1" applyFill="1" applyBorder="1" applyAlignment="1">
      <alignment horizontal="center" vertical="top" shrinkToFit="1"/>
    </xf>
    <xf numFmtId="165" fontId="6" fillId="0" borderId="93" xfId="0" applyNumberFormat="1" applyFont="1" applyFill="1" applyBorder="1" applyAlignment="1">
      <alignment horizontal="center" vertical="top"/>
    </xf>
    <xf numFmtId="165" fontId="6" fillId="0" borderId="94" xfId="0" applyNumberFormat="1" applyFont="1" applyFill="1" applyBorder="1" applyAlignment="1">
      <alignment horizontal="center" vertical="top"/>
    </xf>
    <xf numFmtId="165" fontId="6" fillId="0" borderId="95" xfId="0" applyNumberFormat="1" applyFont="1" applyFill="1" applyBorder="1" applyAlignment="1">
      <alignment horizontal="center" vertical="top"/>
    </xf>
    <xf numFmtId="0" fontId="6" fillId="0" borderId="96" xfId="0" applyFont="1" applyFill="1" applyBorder="1" applyAlignment="1">
      <alignment vertical="top" wrapText="1" shrinkToFit="1"/>
    </xf>
    <xf numFmtId="4" fontId="6" fillId="0" borderId="82" xfId="0" applyNumberFormat="1" applyFont="1" applyFill="1" applyBorder="1" applyAlignment="1">
      <alignment vertical="top"/>
    </xf>
    <xf numFmtId="3" fontId="6" fillId="0" borderId="82" xfId="0" applyNumberFormat="1" applyFont="1" applyFill="1" applyBorder="1" applyAlignment="1">
      <alignment vertical="top"/>
    </xf>
    <xf numFmtId="0" fontId="6" fillId="0" borderId="82" xfId="0" applyFont="1" applyFill="1" applyBorder="1" applyAlignment="1">
      <alignment horizontal="center" vertical="top"/>
    </xf>
    <xf numFmtId="4" fontId="6" fillId="0" borderId="97" xfId="0" applyNumberFormat="1" applyFont="1" applyFill="1" applyBorder="1" applyAlignment="1">
      <alignment vertical="top"/>
    </xf>
    <xf numFmtId="0" fontId="6" fillId="0" borderId="82" xfId="0" applyFont="1" applyFill="1" applyBorder="1" applyAlignment="1">
      <alignment horizontal="center" vertical="top" shrinkToFit="1"/>
    </xf>
    <xf numFmtId="165" fontId="6" fillId="0" borderId="96" xfId="0" applyNumberFormat="1" applyFont="1" applyFill="1" applyBorder="1" applyAlignment="1">
      <alignment horizontal="center" vertical="top"/>
    </xf>
    <xf numFmtId="165" fontId="6" fillId="0" borderId="82" xfId="0" applyNumberFormat="1" applyFont="1" applyFill="1" applyBorder="1" applyAlignment="1">
      <alignment horizontal="center" vertical="top"/>
    </xf>
    <xf numFmtId="165" fontId="6" fillId="0" borderId="97" xfId="0" applyNumberFormat="1" applyFont="1" applyFill="1" applyBorder="1" applyAlignment="1">
      <alignment horizontal="center" vertical="top"/>
    </xf>
    <xf numFmtId="165" fontId="6" fillId="0" borderId="94" xfId="0" applyNumberFormat="1" applyFont="1" applyFill="1" applyBorder="1" applyAlignment="1">
      <alignment horizontal="center"/>
    </xf>
    <xf numFmtId="165" fontId="6" fillId="0" borderId="19" xfId="0" applyNumberFormat="1" applyFont="1" applyFill="1" applyBorder="1" applyAlignment="1">
      <alignment horizontal="center"/>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35" xfId="0" applyFont="1" applyFill="1" applyBorder="1" applyAlignment="1">
      <alignment horizontal="center" vertical="center" wrapText="1"/>
    </xf>
    <xf numFmtId="165" fontId="6" fillId="0" borderId="98" xfId="0" applyNumberFormat="1" applyFont="1" applyFill="1" applyBorder="1" applyAlignment="1">
      <alignment horizontal="center" vertical="top"/>
    </xf>
    <xf numFmtId="0" fontId="5" fillId="0" borderId="8"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0" xfId="0" applyFont="1" applyFill="1" applyAlignment="1">
      <alignment horizontal="center"/>
    </xf>
    <xf numFmtId="0" fontId="7" fillId="0" borderId="0" xfId="0" applyFont="1" applyFill="1" applyBorder="1" applyAlignment="1"/>
    <xf numFmtId="0" fontId="5" fillId="0" borderId="1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165" fontId="5" fillId="0" borderId="23" xfId="0" applyNumberFormat="1" applyFont="1" applyFill="1" applyBorder="1" applyAlignment="1">
      <alignment horizontal="center"/>
    </xf>
    <xf numFmtId="165" fontId="5" fillId="0" borderId="24" xfId="0" applyNumberFormat="1" applyFont="1" applyFill="1" applyBorder="1" applyAlignment="1">
      <alignment horizontal="center"/>
    </xf>
    <xf numFmtId="165" fontId="5" fillId="0" borderId="28" xfId="0" applyNumberFormat="1" applyFont="1" applyFill="1" applyBorder="1" applyAlignment="1">
      <alignment horizontal="center"/>
    </xf>
    <xf numFmtId="3" fontId="5" fillId="0" borderId="4"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25" xfId="0" applyNumberFormat="1" applyFont="1" applyFill="1" applyBorder="1" applyAlignment="1">
      <alignment horizontal="center" vertical="center" wrapText="1"/>
    </xf>
    <xf numFmtId="0" fontId="5" fillId="0" borderId="29" xfId="0" applyFont="1" applyFill="1" applyBorder="1" applyAlignment="1">
      <alignment horizontal="center"/>
    </xf>
    <xf numFmtId="0" fontId="5" fillId="0" borderId="30" xfId="0" applyFont="1" applyFill="1" applyBorder="1" applyAlignment="1">
      <alignment horizontal="center"/>
    </xf>
    <xf numFmtId="0" fontId="5" fillId="0" borderId="31" xfId="0" applyFont="1" applyFill="1" applyBorder="1" applyAlignment="1">
      <alignment horizontal="center"/>
    </xf>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Alignment="1">
      <alignment horizontal="center"/>
    </xf>
    <xf numFmtId="0" fontId="7" fillId="0" borderId="0" xfId="0" applyFont="1" applyBorder="1" applyAlignment="1"/>
    <xf numFmtId="0" fontId="5" fillId="0" borderId="23" xfId="0" applyFont="1" applyBorder="1" applyAlignment="1">
      <alignment horizontal="center"/>
    </xf>
    <xf numFmtId="0" fontId="5" fillId="0" borderId="24" xfId="0" applyFont="1" applyBorder="1" applyAlignment="1">
      <alignment horizontal="center"/>
    </xf>
    <xf numFmtId="0" fontId="5" fillId="0" borderId="28" xfId="0" applyFont="1" applyBorder="1" applyAlignment="1">
      <alignment horizont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2" xfId="0" applyFont="1" applyFill="1" applyBorder="1" applyAlignment="1">
      <alignment horizontal="center"/>
    </xf>
    <xf numFmtId="0" fontId="5" fillId="0" borderId="33" xfId="0" applyFont="1" applyFill="1" applyBorder="1" applyAlignment="1">
      <alignment horizontal="center"/>
    </xf>
    <xf numFmtId="0" fontId="5" fillId="0" borderId="34" xfId="0" applyFont="1" applyFill="1" applyBorder="1" applyAlignment="1">
      <alignment horizontal="center"/>
    </xf>
    <xf numFmtId="0" fontId="5" fillId="0" borderId="3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center"/>
    </xf>
    <xf numFmtId="0" fontId="5" fillId="6" borderId="0" xfId="0" applyFont="1" applyFill="1" applyAlignment="1">
      <alignment horizontal="center"/>
    </xf>
    <xf numFmtId="0" fontId="6" fillId="0" borderId="0" xfId="0" applyFont="1" applyAlignment="1">
      <alignment horizontal="left" vertical="top" wrapText="1"/>
    </xf>
    <xf numFmtId="0" fontId="7" fillId="0" borderId="0" xfId="0" applyFont="1" applyBorder="1" applyAlignment="1">
      <alignment horizontal="center"/>
    </xf>
    <xf numFmtId="0" fontId="6" fillId="0" borderId="0" xfId="0" applyFont="1" applyBorder="1" applyAlignment="1"/>
    <xf numFmtId="0" fontId="13" fillId="0" borderId="0" xfId="0" quotePrefix="1" applyFont="1" applyFill="1" applyAlignment="1">
      <alignment horizontal="left" vertical="top" wrapText="1"/>
    </xf>
    <xf numFmtId="0" fontId="6" fillId="0"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6" fillId="0" borderId="0" xfId="0" applyFont="1" applyAlignment="1">
      <alignment horizontal="left" vertical="top"/>
    </xf>
    <xf numFmtId="0" fontId="5" fillId="0" borderId="32" xfId="0" applyFont="1" applyFill="1" applyBorder="1" applyAlignment="1">
      <alignment horizontal="centerContinuous"/>
    </xf>
    <xf numFmtId="0" fontId="5" fillId="0" borderId="33" xfId="0" applyFont="1" applyFill="1" applyBorder="1" applyAlignment="1">
      <alignment horizontal="centerContinuous"/>
    </xf>
    <xf numFmtId="0" fontId="5" fillId="0" borderId="34" xfId="0" applyFont="1" applyFill="1" applyBorder="1" applyAlignment="1">
      <alignment horizontal="centerContinuous"/>
    </xf>
    <xf numFmtId="0" fontId="6" fillId="0" borderId="99" xfId="0" applyFont="1" applyFill="1" applyBorder="1" applyAlignment="1">
      <alignment vertical="top" wrapText="1" shrinkToFit="1"/>
    </xf>
    <xf numFmtId="0" fontId="6" fillId="0" borderId="100" xfId="0" applyFont="1" applyFill="1" applyBorder="1" applyAlignment="1">
      <alignment vertical="top" wrapText="1" shrinkToFit="1"/>
    </xf>
    <xf numFmtId="4" fontId="6" fillId="0" borderId="22" xfId="0" applyNumberFormat="1" applyFont="1" applyFill="1" applyBorder="1" applyAlignment="1">
      <alignment vertical="top"/>
    </xf>
    <xf numFmtId="3" fontId="6" fillId="0" borderId="22" xfId="0" applyNumberFormat="1" applyFont="1" applyFill="1" applyBorder="1" applyAlignment="1">
      <alignment vertical="top"/>
    </xf>
    <xf numFmtId="0" fontId="6" fillId="0" borderId="22" xfId="0" applyFont="1" applyFill="1" applyBorder="1" applyAlignment="1">
      <alignment horizontal="center" vertical="top"/>
    </xf>
    <xf numFmtId="4" fontId="6" fillId="0" borderId="101" xfId="0" applyNumberFormat="1" applyFont="1" applyFill="1" applyBorder="1" applyAlignment="1">
      <alignment vertical="top"/>
    </xf>
    <xf numFmtId="0" fontId="6" fillId="0" borderId="22" xfId="0" applyFont="1" applyFill="1" applyBorder="1" applyAlignment="1">
      <alignment horizontal="center" vertical="top" shrinkToFit="1"/>
    </xf>
    <xf numFmtId="0" fontId="6" fillId="0" borderId="102" xfId="0" applyFont="1" applyFill="1" applyBorder="1" applyAlignment="1">
      <alignment vertical="top" wrapText="1" shrinkToFit="1"/>
    </xf>
    <xf numFmtId="0" fontId="6" fillId="0" borderId="103" xfId="0" applyFont="1" applyFill="1" applyBorder="1" applyAlignment="1">
      <alignment vertical="top" wrapText="1" shrinkToFit="1"/>
    </xf>
    <xf numFmtId="4" fontId="6" fillId="0" borderId="104" xfId="0" applyNumberFormat="1" applyFont="1" applyFill="1" applyBorder="1" applyAlignment="1">
      <alignment vertical="top"/>
    </xf>
    <xf numFmtId="3" fontId="6" fillId="0" borderId="104" xfId="0" applyNumberFormat="1" applyFont="1" applyFill="1" applyBorder="1" applyAlignment="1">
      <alignment vertical="top"/>
    </xf>
    <xf numFmtId="0" fontId="6" fillId="0" borderId="104" xfId="0" applyFont="1" applyFill="1" applyBorder="1" applyAlignment="1">
      <alignment horizontal="center" vertical="top"/>
    </xf>
    <xf numFmtId="4" fontId="6" fillId="0" borderId="105" xfId="0" applyNumberFormat="1" applyFont="1" applyFill="1" applyBorder="1" applyAlignment="1">
      <alignment vertical="top"/>
    </xf>
    <xf numFmtId="0" fontId="6" fillId="0" borderId="104" xfId="0" applyFont="1" applyFill="1" applyBorder="1" applyAlignment="1">
      <alignment horizontal="center" vertical="top" shrinkToFit="1"/>
    </xf>
    <xf numFmtId="0" fontId="5" fillId="0" borderId="0" xfId="0" applyFont="1" applyFill="1" applyAlignment="1">
      <alignment horizontal="centerContinuous"/>
    </xf>
    <xf numFmtId="0" fontId="3" fillId="0" borderId="41" xfId="0" applyFont="1" applyFill="1" applyBorder="1" applyAlignment="1">
      <alignment horizontal="center" vertical="center" wrapText="1"/>
    </xf>
    <xf numFmtId="0" fontId="3" fillId="0" borderId="106" xfId="0" applyFont="1" applyFill="1" applyBorder="1" applyAlignment="1">
      <alignment horizontal="center" vertical="center" wrapText="1"/>
    </xf>
    <xf numFmtId="4" fontId="2" fillId="0" borderId="46" xfId="0" applyNumberFormat="1" applyFont="1" applyFill="1" applyBorder="1"/>
    <xf numFmtId="4" fontId="2" fillId="0" borderId="43" xfId="0" applyNumberFormat="1" applyFont="1" applyFill="1" applyBorder="1"/>
    <xf numFmtId="4" fontId="2" fillId="0" borderId="45" xfId="0" applyNumberFormat="1" applyFont="1" applyFill="1" applyBorder="1"/>
    <xf numFmtId="4" fontId="3" fillId="0" borderId="106" xfId="0" applyNumberFormat="1" applyFont="1" applyFill="1" applyBorder="1" applyAlignment="1">
      <alignment horizontal="center"/>
    </xf>
    <xf numFmtId="0" fontId="5" fillId="0" borderId="108" xfId="0" applyFont="1" applyFill="1" applyBorder="1" applyAlignment="1">
      <alignment horizontal="center" vertical="center" wrapText="1"/>
    </xf>
    <xf numFmtId="4" fontId="5" fillId="0" borderId="109" xfId="0" applyNumberFormat="1" applyFont="1" applyFill="1" applyBorder="1"/>
    <xf numFmtId="4" fontId="5" fillId="0" borderId="110" xfId="0" applyNumberFormat="1" applyFont="1" applyFill="1" applyBorder="1"/>
    <xf numFmtId="4" fontId="6" fillId="0" borderId="110" xfId="0" applyNumberFormat="1" applyFont="1" applyFill="1" applyBorder="1"/>
    <xf numFmtId="4" fontId="6" fillId="0" borderId="111" xfId="0" applyNumberFormat="1" applyFont="1" applyFill="1" applyBorder="1"/>
    <xf numFmtId="4" fontId="5" fillId="0" borderId="112" xfId="0" applyNumberFormat="1" applyFont="1" applyFill="1" applyBorder="1"/>
    <xf numFmtId="0" fontId="5" fillId="0" borderId="35"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107" xfId="0" applyFont="1" applyFill="1" applyBorder="1" applyAlignment="1">
      <alignment horizontal="centerContinuous"/>
    </xf>
    <xf numFmtId="0" fontId="5" fillId="0" borderId="35" xfId="0" applyFont="1" applyFill="1" applyBorder="1" applyAlignment="1">
      <alignment horizontal="center" vertical="top"/>
    </xf>
    <xf numFmtId="0" fontId="5" fillId="0" borderId="7" xfId="0" applyFont="1" applyFill="1" applyBorder="1" applyAlignment="1">
      <alignment horizontal="center" vertical="top"/>
    </xf>
    <xf numFmtId="165" fontId="6" fillId="0" borderId="40" xfId="0" applyNumberFormat="1" applyFont="1" applyFill="1" applyBorder="1" applyAlignment="1">
      <alignment horizontal="center"/>
    </xf>
    <xf numFmtId="165" fontId="6" fillId="0" borderId="113" xfId="0" applyNumberFormat="1" applyFont="1" applyFill="1" applyBorder="1" applyAlignment="1">
      <alignment horizontal="center"/>
    </xf>
    <xf numFmtId="0" fontId="6" fillId="5" borderId="13" xfId="0" applyFont="1" applyFill="1" applyBorder="1" applyAlignment="1">
      <alignment horizontal="center" shrinkToFit="1"/>
    </xf>
    <xf numFmtId="0" fontId="6" fillId="5" borderId="14" xfId="0" applyFont="1" applyFill="1" applyBorder="1" applyAlignment="1">
      <alignment horizontal="center" shrinkToFit="1"/>
    </xf>
  </cellXfs>
  <cellStyles count="4">
    <cellStyle name="เครื่องหมายจุลภาค" xfId="1" builtinId="3"/>
    <cellStyle name="ปกติ" xfId="0" builtinId="0"/>
    <cellStyle name="ปกติ_ต้นทุนประจำปีงบประมาณ 2548 ตั้งแต่ 1 ตค. 47 ถึง 30 กย. 48 จากระบบ GFMIS" xfId="3"/>
    <cellStyle name="ปกติ_ต้นทุนผลผลิตปี 2552" xfId="2"/>
  </cellStyles>
  <dxfs count="34">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9;&#3634;&#3618;&#3591;&#3634;&#3609;&#3612;&#3621;&#3585;&#3634;&#3619;&#3588;&#3635;&#3609;&#3623;&#3603;&#3605;&#3657;&#3609;&#3607;&#3640;&#3609;&#3612;&#3621;&#3612;&#3621;&#3636;&#3605;&#3611;&#3619;&#3632;&#3592;&#3635;&#3611;&#3637;&#3591;&#3610;&#3611;&#3619;&#3632;&#3617;&#3634;&#3603;%202568%20&#3605;&#3634;&#3619;&#3634;&#3591;1-6%20GAQ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a's%20data/&#3591;&#3634;&#3609;&#3605;&#3657;&#3609;&#3607;&#3640;&#3609;&#3612;&#3621;&#3612;&#3621;&#3636;&#3605;/Cost%202567-2566%20&#3648;&#3614;&#3636;&#3656;&#3617;&#3648;&#3605;&#3636;&#3617;/&#3619;&#3634;&#3618;&#3591;&#3634;&#3609;&#3612;&#3621;&#3588;&#3635;&#3609;&#3623;&#3603;&#3605;&#3657;&#3609;&#3607;&#3640;&#3609;&#3612;&#3621;&#3612;&#3621;&#3636;&#3605;%20&#3605;&#3634;&#3619;&#3634;&#3591;1-6/2567/&#3588;&#3635;&#3609;&#3623;&#3603;&#3619;&#3634;&#3618;&#3591;&#3634;&#3609;&#3612;&#3621;&#3585;&#3634;&#3619;&#3588;&#3635;&#3609;&#3623;&#3603;&#3605;&#3657;&#3609;&#3607;&#3640;&#3609;&#3612;&#3621;&#3612;&#3621;&#3636;&#3605;&#3611;&#3619;&#3632;&#3592;&#3635;&#3611;&#3637;&#3591;&#3610;&#3611;&#3619;&#3632;&#3617;&#3634;&#3603;%202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a's%20data/&#3591;&#3634;&#3609;&#3605;&#3657;&#3609;&#3607;&#3640;&#3609;&#3612;&#3621;&#3612;&#3621;&#3636;&#3605;/Cost%202568%20T%5eT/&#3586;&#3657;&#3629;&#3617;&#3641;&#3621;&#3648;&#3594;&#3639;&#3656;&#3629;&#3617;&#3650;&#3618;&#3591;&#3612;&#3621;&#3612;&#3621;&#3636;&#3605;%202568%20&#3592;&#3634;&#3585;&#3585;&#3629;&#3591;&#3649;&#3612;&#3609;&#3591;&#3634;&#3609;/access%202568/&#3652;&#3615;&#3621;&#3660;&#3627;&#3621;&#3633;&#3585;/3.table2groupgl_Pivo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ตารางที่ 1"/>
      <sheetName val=" ตารางที่ 2"/>
      <sheetName val="ตารางที่ 3"/>
      <sheetName val="ตารางที่ 4"/>
      <sheetName val="ตารางที่ 5"/>
      <sheetName val="ตารางที่ 6"/>
    </sheetNames>
    <sheetDataSet>
      <sheetData sheetId="0">
        <row r="11">
          <cell r="G11">
            <v>5922124970.5200005</v>
          </cell>
        </row>
      </sheetData>
      <sheetData sheetId="1"/>
      <sheetData sheetId="2">
        <row r="5">
          <cell r="B5">
            <v>1632348916.4293387</v>
          </cell>
          <cell r="C5">
            <v>6921351.8717000009</v>
          </cell>
          <cell r="D5">
            <v>171126974.3686198</v>
          </cell>
          <cell r="E5">
            <v>75171057.699467048</v>
          </cell>
        </row>
        <row r="6">
          <cell r="B6">
            <v>602620527.98548532</v>
          </cell>
          <cell r="C6">
            <v>6666910.9756159959</v>
          </cell>
          <cell r="D6">
            <v>59657365.288876064</v>
          </cell>
          <cell r="E6">
            <v>23262006.346311003</v>
          </cell>
        </row>
        <row r="7">
          <cell r="B7">
            <v>959411896.92517781</v>
          </cell>
          <cell r="C7">
            <v>4608000.4217000017</v>
          </cell>
          <cell r="D7">
            <v>101928913.54526474</v>
          </cell>
          <cell r="E7">
            <v>49357336.137277</v>
          </cell>
        </row>
        <row r="8">
          <cell r="B8">
            <v>1010874678.4425004</v>
          </cell>
          <cell r="C8">
            <v>2541115.0674999999</v>
          </cell>
          <cell r="D8">
            <v>110926336.09799582</v>
          </cell>
          <cell r="E8">
            <v>35953375.382500008</v>
          </cell>
        </row>
        <row r="11">
          <cell r="B11">
            <v>8886660.1500000004</v>
          </cell>
          <cell r="C11">
            <v>0</v>
          </cell>
          <cell r="D11">
            <v>0</v>
          </cell>
          <cell r="E11">
            <v>2382647.6399999997</v>
          </cell>
        </row>
        <row r="12">
          <cell r="B12">
            <v>13455227.366000006</v>
          </cell>
          <cell r="C12">
            <v>2.0000000000232832</v>
          </cell>
          <cell r="D12">
            <v>943273.58783831727</v>
          </cell>
          <cell r="E12">
            <v>744020.01799999853</v>
          </cell>
        </row>
        <row r="13">
          <cell r="B13">
            <v>10091038.872000005</v>
          </cell>
          <cell r="C13">
            <v>1.5000000000174623</v>
          </cell>
          <cell r="D13">
            <v>564555.88325659395</v>
          </cell>
          <cell r="E13">
            <v>230862.93599999888</v>
          </cell>
        </row>
        <row r="14">
          <cell r="B14">
            <v>2961041.8810000005</v>
          </cell>
          <cell r="C14">
            <v>2.5465851649641989E-12</v>
          </cell>
          <cell r="D14">
            <v>267623.85414377088</v>
          </cell>
          <cell r="E14">
            <v>92187.696999999986</v>
          </cell>
        </row>
        <row r="15">
          <cell r="B15">
            <v>4008283.2500000005</v>
          </cell>
          <cell r="C15">
            <v>0</v>
          </cell>
          <cell r="D15">
            <v>307835.91016285872</v>
          </cell>
          <cell r="E15">
            <v>119379.85000000003</v>
          </cell>
        </row>
        <row r="16">
          <cell r="B16">
            <v>24446097.367999993</v>
          </cell>
          <cell r="C16">
            <v>187591.57899999994</v>
          </cell>
          <cell r="D16">
            <v>2159737.9941342231</v>
          </cell>
          <cell r="E16">
            <v>272386.3029999999</v>
          </cell>
        </row>
        <row r="17">
          <cell r="B17">
            <v>17709671.581001371</v>
          </cell>
          <cell r="C17">
            <v>44114.874999999913</v>
          </cell>
          <cell r="D17">
            <v>1821805.9382082326</v>
          </cell>
          <cell r="E17">
            <v>145122.68399999925</v>
          </cell>
        </row>
        <row r="18">
          <cell r="B18">
            <v>4217431.789361327</v>
          </cell>
          <cell r="C18">
            <v>10505.642374999981</v>
          </cell>
          <cell r="D18">
            <v>433850.07128473202</v>
          </cell>
          <cell r="E18">
            <v>34559.930603999826</v>
          </cell>
        </row>
        <row r="19">
          <cell r="B19">
            <v>9186074.3400000054</v>
          </cell>
          <cell r="C19">
            <v>3.4924596548080443E-11</v>
          </cell>
          <cell r="D19">
            <v>670667.00738838047</v>
          </cell>
          <cell r="E19">
            <v>105929.22000000002</v>
          </cell>
        </row>
        <row r="20">
          <cell r="B20">
            <v>6257621.1262109987</v>
          </cell>
          <cell r="C20">
            <v>1230705.690984</v>
          </cell>
          <cell r="D20">
            <v>664795.7320400828</v>
          </cell>
          <cell r="E20">
            <v>150690.64997699996</v>
          </cell>
        </row>
        <row r="21">
          <cell r="B21">
            <v>52960433.450000025</v>
          </cell>
          <cell r="C21">
            <v>441787.85000000062</v>
          </cell>
          <cell r="D21">
            <v>1261980.7893557805</v>
          </cell>
          <cell r="E21">
            <v>21221482.295000132</v>
          </cell>
        </row>
        <row r="22">
          <cell r="B22">
            <v>52960433.450000025</v>
          </cell>
          <cell r="C22">
            <v>441787.85000000062</v>
          </cell>
          <cell r="D22">
            <v>1261980.7893557805</v>
          </cell>
          <cell r="E22">
            <v>21221482.295000132</v>
          </cell>
        </row>
        <row r="23">
          <cell r="B23">
            <v>40008746.145599976</v>
          </cell>
          <cell r="C23">
            <v>412933.68000000017</v>
          </cell>
          <cell r="D23">
            <v>3147567.8273721808</v>
          </cell>
          <cell r="E23">
            <v>1320880.7232000006</v>
          </cell>
        </row>
        <row r="24">
          <cell r="B24">
            <v>37593849.724999994</v>
          </cell>
          <cell r="C24">
            <v>19008.619999999995</v>
          </cell>
          <cell r="D24">
            <v>2446736.0029211226</v>
          </cell>
          <cell r="E24">
            <v>1763393.1550000012</v>
          </cell>
        </row>
        <row r="25">
          <cell r="B25">
            <v>37552475.788000003</v>
          </cell>
          <cell r="C25">
            <v>2878534.1374999993</v>
          </cell>
          <cell r="D25">
            <v>2635716.7843149733</v>
          </cell>
          <cell r="E25">
            <v>3283341.8010000042</v>
          </cell>
        </row>
        <row r="26">
          <cell r="B26">
            <v>61741.399999999667</v>
          </cell>
          <cell r="C26">
            <v>97355</v>
          </cell>
          <cell r="D26">
            <v>419171.33578753693</v>
          </cell>
          <cell r="E26">
            <v>79761.48000000001</v>
          </cell>
        </row>
        <row r="27">
          <cell r="B27">
            <v>545312666.35568798</v>
          </cell>
          <cell r="C27">
            <v>3438122.4419999998</v>
          </cell>
          <cell r="D27">
            <v>55402033.242218308</v>
          </cell>
          <cell r="E27">
            <v>25319413.967268001</v>
          </cell>
        </row>
        <row r="28">
          <cell r="B28">
            <v>6727359.2480000034</v>
          </cell>
          <cell r="C28">
            <v>1.0000000000116416</v>
          </cell>
          <cell r="D28">
            <v>376370.5888377293</v>
          </cell>
          <cell r="E28">
            <v>153908.62399999928</v>
          </cell>
        </row>
        <row r="29">
          <cell r="B29">
            <v>10348278.872000001</v>
          </cell>
          <cell r="C29">
            <v>53598.09399999999</v>
          </cell>
          <cell r="D29">
            <v>805253.29274292849</v>
          </cell>
          <cell r="E29">
            <v>154778.96999999962</v>
          </cell>
        </row>
        <row r="30">
          <cell r="B30">
            <v>12558501.799639266</v>
          </cell>
          <cell r="C30">
            <v>8400.7326250000187</v>
          </cell>
          <cell r="D30">
            <v>1017590.9096214625</v>
          </cell>
          <cell r="E30">
            <v>133564.72539599988</v>
          </cell>
        </row>
        <row r="31">
          <cell r="B31">
            <v>6124049.5600000033</v>
          </cell>
          <cell r="C31">
            <v>2.3283064365386964E-11</v>
          </cell>
          <cell r="D31">
            <v>447111.3382589203</v>
          </cell>
          <cell r="E31">
            <v>70619.480000000025</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ตารางที่ 1"/>
      <sheetName val=" ตารางที่ 2"/>
      <sheetName val="ตารางที่ 3"/>
      <sheetName val="ตารางที่ 4"/>
      <sheetName val="ตารางที่ 5"/>
      <sheetName val="ตารางที่ 6"/>
      <sheetName val="ตาราง2acc"/>
      <sheetName val="ตารางที่ 1ตย"/>
      <sheetName val=" ตารางที่ 2ตย"/>
      <sheetName val="ตารางที่ 3ตย"/>
      <sheetName val="ตารางที่ 4 ตย"/>
      <sheetName val="ตารางที่ 5 ตย"/>
      <sheetName val="ตารางที่ 6 ตย"/>
    </sheetNames>
    <sheetDataSet>
      <sheetData sheetId="0" refreshError="1"/>
      <sheetData sheetId="1" refreshError="1"/>
      <sheetData sheetId="2" refreshError="1">
        <row r="3">
          <cell r="A3" t="str">
            <v>กิจกรรมย่อย</v>
          </cell>
          <cell r="B3" t="str">
            <v>เงินในงบประมาณ</v>
          </cell>
          <cell r="C3" t="str">
            <v>เงินนอกงบประมาณ</v>
          </cell>
          <cell r="D3" t="str">
            <v>งบกลาง</v>
          </cell>
          <cell r="E3" t="str">
            <v>ค่าเสื่อมราคา</v>
          </cell>
          <cell r="F3" t="str">
            <v>ต้นทุนรวม</v>
          </cell>
          <cell r="G3" t="str">
            <v>ปริมาณ</v>
          </cell>
          <cell r="H3" t="str">
            <v>หน่วยนับ</v>
          </cell>
          <cell r="I3" t="str">
            <v>ต้นทุนต่อหน่วย</v>
          </cell>
        </row>
        <row r="4">
          <cell r="A4" t="str">
            <v>กิจกรรมย่อยของหน่วยงานหลัก</v>
          </cell>
          <cell r="B4">
            <v>0</v>
          </cell>
          <cell r="C4">
            <v>0</v>
          </cell>
          <cell r="D4">
            <v>0</v>
          </cell>
          <cell r="E4">
            <v>0</v>
          </cell>
          <cell r="F4">
            <v>0</v>
          </cell>
          <cell r="G4">
            <v>0</v>
          </cell>
          <cell r="H4">
            <v>0</v>
          </cell>
          <cell r="I4">
            <v>0</v>
          </cell>
        </row>
        <row r="5">
          <cell r="A5" t="str">
            <v>1.  การถ่ายทอดเทคโนโลยีสู่เกษตรกร</v>
          </cell>
          <cell r="B5">
            <v>1562726488.6792996</v>
          </cell>
          <cell r="C5">
            <v>8765412.2360000014</v>
          </cell>
          <cell r="D5">
            <v>164261689.73020011</v>
          </cell>
          <cell r="E5">
            <v>70311112.708100021</v>
          </cell>
          <cell r="F5">
            <v>1806064703.3535998</v>
          </cell>
          <cell r="G5">
            <v>225522</v>
          </cell>
          <cell r="H5" t="str">
            <v>จำนวนราย</v>
          </cell>
          <cell r="I5">
            <v>8008.3748075735393</v>
          </cell>
        </row>
        <row r="6">
          <cell r="A6" t="str">
            <v>2.  การประชุม/สัมมนาเจ้าหน้าที่</v>
          </cell>
          <cell r="B6">
            <v>561192573.79400492</v>
          </cell>
          <cell r="C6">
            <v>5627369.0510750012</v>
          </cell>
          <cell r="D6">
            <v>57556143.700756051</v>
          </cell>
          <cell r="E6">
            <v>22702756.929123003</v>
          </cell>
          <cell r="F6">
            <v>647078843.47495902</v>
          </cell>
          <cell r="G6">
            <v>31915</v>
          </cell>
          <cell r="H6" t="str">
            <v>จำนวนราย</v>
          </cell>
          <cell r="I6">
            <v>20275.069511983675</v>
          </cell>
        </row>
        <row r="7">
          <cell r="A7" t="str">
            <v>3.  การให้บริการทางการเกษตร</v>
          </cell>
          <cell r="B7">
            <v>912714056.69619966</v>
          </cell>
          <cell r="C7">
            <v>5782791.2300000023</v>
          </cell>
          <cell r="D7">
            <v>95364436.010800064</v>
          </cell>
          <cell r="E7">
            <v>45459198.361900017</v>
          </cell>
          <cell r="F7">
            <v>1059320482.2988998</v>
          </cell>
          <cell r="G7">
            <v>632387</v>
          </cell>
          <cell r="H7" t="str">
            <v>จำนวนราย</v>
          </cell>
          <cell r="I7">
            <v>1675.1142612022381</v>
          </cell>
        </row>
        <row r="8">
          <cell r="A8" t="str">
            <v>4.  การให้บริการทะเบียนครัวเรือนเกษตรกร</v>
          </cell>
          <cell r="B8">
            <v>967125720.56999969</v>
          </cell>
          <cell r="C8">
            <v>4160276.18</v>
          </cell>
          <cell r="D8">
            <v>106281672.62000011</v>
          </cell>
          <cell r="E8">
            <v>34310328.327500001</v>
          </cell>
          <cell r="F8">
            <v>1111877997.6974998</v>
          </cell>
          <cell r="G8">
            <v>6000000</v>
          </cell>
          <cell r="H8" t="str">
            <v>จำนวนครัวเรือน</v>
          </cell>
          <cell r="I8">
            <v>185.31299961624995</v>
          </cell>
        </row>
        <row r="9">
          <cell r="A9">
            <v>0</v>
          </cell>
          <cell r="B9">
            <v>0</v>
          </cell>
          <cell r="C9">
            <v>0</v>
          </cell>
          <cell r="D9">
            <v>0</v>
          </cell>
          <cell r="E9">
            <v>0</v>
          </cell>
          <cell r="F9">
            <v>0</v>
          </cell>
          <cell r="G9">
            <v>0</v>
          </cell>
          <cell r="H9">
            <v>0</v>
          </cell>
          <cell r="I9">
            <v>0</v>
          </cell>
        </row>
        <row r="10">
          <cell r="A10" t="str">
            <v>กิจกรรมย่อยของหน่วยงานสนับสนุน</v>
          </cell>
          <cell r="B10">
            <v>0</v>
          </cell>
          <cell r="C10">
            <v>0</v>
          </cell>
          <cell r="D10">
            <v>0</v>
          </cell>
          <cell r="E10">
            <v>0</v>
          </cell>
          <cell r="F10">
            <v>0</v>
          </cell>
          <cell r="G10">
            <v>0</v>
          </cell>
          <cell r="H10">
            <v>0</v>
          </cell>
          <cell r="I10">
            <v>0</v>
          </cell>
        </row>
        <row r="11">
          <cell r="A11" t="str">
            <v>1.  งานด้านยานพาหนะ</v>
          </cell>
          <cell r="B11">
            <v>11615360.290000003</v>
          </cell>
          <cell r="C11">
            <v>9400</v>
          </cell>
          <cell r="D11">
            <v>0</v>
          </cell>
          <cell r="E11">
            <v>2043674.77</v>
          </cell>
          <cell r="F11">
            <v>13668435.060000002</v>
          </cell>
          <cell r="G11">
            <v>859655</v>
          </cell>
          <cell r="H11" t="str">
            <v>จำนวนกิโลเมตร</v>
          </cell>
          <cell r="I11">
            <v>15.899907590835861</v>
          </cell>
        </row>
        <row r="12">
          <cell r="A12" t="str">
            <v>2.  งานช่วยอำนวยการ</v>
          </cell>
          <cell r="B12">
            <v>12568895.544000002</v>
          </cell>
          <cell r="C12">
            <v>2.9103830456733705E-12</v>
          </cell>
          <cell r="D12">
            <v>824623.7480000006</v>
          </cell>
          <cell r="E12">
            <v>853170.40800000005</v>
          </cell>
          <cell r="F12">
            <v>14246689.700000003</v>
          </cell>
          <cell r="G12">
            <v>6509</v>
          </cell>
          <cell r="H12" t="str">
            <v>จำนวนเรื่อง</v>
          </cell>
          <cell r="I12">
            <v>2188.7678137962826</v>
          </cell>
        </row>
        <row r="13">
          <cell r="A13" t="str">
            <v>3.  งานสารบรรณ</v>
          </cell>
          <cell r="B13">
            <v>9426273.4079999998</v>
          </cell>
          <cell r="C13">
            <v>2.1827872842550277E-12</v>
          </cell>
          <cell r="D13">
            <v>482068.1460000003</v>
          </cell>
          <cell r="E13">
            <v>328673.72100000014</v>
          </cell>
          <cell r="F13">
            <v>10237015.275</v>
          </cell>
          <cell r="G13">
            <v>47517</v>
          </cell>
          <cell r="H13" t="str">
            <v>จำนวนหนังสือเข้า-ออก</v>
          </cell>
          <cell r="I13">
            <v>215.4390065660711</v>
          </cell>
        </row>
        <row r="14">
          <cell r="A14" t="str">
            <v>4.  การพัฒนาระบบบริหารราชการ</v>
          </cell>
          <cell r="B14">
            <v>2636389.5809999998</v>
          </cell>
          <cell r="C14">
            <v>-4.2973624658770856E-12</v>
          </cell>
          <cell r="D14">
            <v>223578.35500000016</v>
          </cell>
          <cell r="E14">
            <v>77968.212000000014</v>
          </cell>
          <cell r="F14">
            <v>2937936.1479999996</v>
          </cell>
          <cell r="G14">
            <v>1</v>
          </cell>
          <cell r="H14" t="str">
            <v>จำนวนด้าน</v>
          </cell>
          <cell r="I14">
            <v>2937936.1479999996</v>
          </cell>
        </row>
        <row r="15">
          <cell r="A15" t="str">
            <v>5.  งานด้านการตรวจสอบภายใน</v>
          </cell>
          <cell r="B15">
            <v>3695740.4099999992</v>
          </cell>
          <cell r="C15">
            <v>4050</v>
          </cell>
          <cell r="D15">
            <v>332523.22000000026</v>
          </cell>
          <cell r="E15">
            <v>111751.18999999989</v>
          </cell>
          <cell r="F15">
            <v>4144064.8199999994</v>
          </cell>
          <cell r="G15">
            <v>985</v>
          </cell>
          <cell r="H15" t="str">
            <v>จำนวนงานตรวจสอบ/คนวัน</v>
          </cell>
          <cell r="I15">
            <v>4207.1724060913702</v>
          </cell>
        </row>
        <row r="16">
          <cell r="A16" t="str">
            <v>6.  งานด้านบริหารบุคลากร</v>
          </cell>
          <cell r="B16">
            <v>27337120.191999998</v>
          </cell>
          <cell r="C16">
            <v>1065481.5279999999</v>
          </cell>
          <cell r="D16">
            <v>2543468.8640000015</v>
          </cell>
          <cell r="E16">
            <v>297777.03200000012</v>
          </cell>
          <cell r="F16">
            <v>31243847.616</v>
          </cell>
          <cell r="G16">
            <v>10785</v>
          </cell>
          <cell r="H16" t="str">
            <v>จำนวนบุคลากรถัวเฉลี่ย</v>
          </cell>
          <cell r="I16">
            <v>2896.9724261474271</v>
          </cell>
        </row>
        <row r="17">
          <cell r="A17" t="str">
            <v>7.  งานด้านการเงินและบัญชี</v>
          </cell>
          <cell r="B17">
            <v>17423740.26600226</v>
          </cell>
          <cell r="C17">
            <v>59621.849999999984</v>
          </cell>
          <cell r="D17">
            <v>1834137.2073000155</v>
          </cell>
          <cell r="E17">
            <v>175833.88784999863</v>
          </cell>
          <cell r="F17">
            <v>19493333.211152274</v>
          </cell>
          <cell r="G17">
            <v>19794</v>
          </cell>
          <cell r="H17" t="str">
            <v>จำนวนเอกสารรายการ</v>
          </cell>
          <cell r="I17">
            <v>984.81020567607732</v>
          </cell>
        </row>
        <row r="18">
          <cell r="A18" t="str">
            <v>8.  งานด้านการพัสดุ (จัดซื้อจัดจ้าง)</v>
          </cell>
          <cell r="B18">
            <v>3645392.4670004728</v>
          </cell>
          <cell r="C18">
            <v>12474.074999999995</v>
          </cell>
          <cell r="D18">
            <v>383737.92635000328</v>
          </cell>
          <cell r="E18">
            <v>36787.941074999719</v>
          </cell>
          <cell r="F18">
            <v>4078392.4094254756</v>
          </cell>
          <cell r="G18">
            <v>927</v>
          </cell>
          <cell r="H18" t="str">
            <v>จำนวนครั้งของการจัดซื้อจัดจ้าง</v>
          </cell>
          <cell r="I18">
            <v>4399.5603122173416</v>
          </cell>
        </row>
        <row r="19">
          <cell r="A19" t="str">
            <v>9.  งานด้านแผนงาน</v>
          </cell>
          <cell r="B19">
            <v>7608616.8809999991</v>
          </cell>
          <cell r="C19">
            <v>-2.0463630789890885E-12</v>
          </cell>
          <cell r="D19">
            <v>612596.3880000005</v>
          </cell>
          <cell r="E19">
            <v>102639.20999999999</v>
          </cell>
          <cell r="F19">
            <v>8323852.4789999994</v>
          </cell>
          <cell r="G19">
            <v>1</v>
          </cell>
          <cell r="H19" t="str">
            <v>จำนวนด้าน</v>
          </cell>
          <cell r="I19">
            <v>8323852.4789999994</v>
          </cell>
        </row>
        <row r="20">
          <cell r="A20" t="str">
            <v>10.  ศึกษา วิจัย และพัฒนางานส่งเสริมการเกษตร</v>
          </cell>
          <cell r="B20">
            <v>6415017.7796669984</v>
          </cell>
          <cell r="C20">
            <v>748874.86432500009</v>
          </cell>
          <cell r="D20">
            <v>684508.4541960007</v>
          </cell>
          <cell r="E20">
            <v>158870.80836899992</v>
          </cell>
          <cell r="F20">
            <v>8007271.9065569984</v>
          </cell>
          <cell r="G20">
            <v>4</v>
          </cell>
          <cell r="H20" t="str">
            <v>จำนวนเรื่อง</v>
          </cell>
          <cell r="I20">
            <v>2001817.9766392496</v>
          </cell>
        </row>
        <row r="21">
          <cell r="A21" t="str">
            <v>11.  งานด้านเทคโนโลยีสารสนเทศภายในหน่วยงาน</v>
          </cell>
          <cell r="B21">
            <v>48618020.044999979</v>
          </cell>
          <cell r="C21">
            <v>169336.15000000081</v>
          </cell>
          <cell r="D21">
            <v>925563.72500000079</v>
          </cell>
          <cell r="E21">
            <v>24846943.209999718</v>
          </cell>
          <cell r="F21">
            <v>74559863.129999697</v>
          </cell>
          <cell r="G21">
            <v>1053</v>
          </cell>
          <cell r="H21" t="str">
            <v>จำนวนเครื่องคอมพิวเตอร์</v>
          </cell>
          <cell r="I21">
            <v>70807.08749287721</v>
          </cell>
        </row>
        <row r="22">
          <cell r="A22" t="str">
            <v>12.  งานด้านเครือข่ายอินเตอร์เน็ตและเว็บไซต์</v>
          </cell>
          <cell r="B22">
            <v>48618020.044999979</v>
          </cell>
          <cell r="C22">
            <v>169336.15000000081</v>
          </cell>
          <cell r="D22">
            <v>925563.72500000079</v>
          </cell>
          <cell r="E22">
            <v>24846943.209999718</v>
          </cell>
          <cell r="F22">
            <v>74559863.129999697</v>
          </cell>
          <cell r="G22">
            <v>1</v>
          </cell>
          <cell r="H22" t="str">
            <v>ระบบเครือข่ายอินเตอร์เน็ตและเว็บไซต์</v>
          </cell>
          <cell r="I22">
            <v>74559863.129999697</v>
          </cell>
        </row>
        <row r="23">
          <cell r="A23" t="str">
            <v>13.  งานด้านการพัฒนาทรัพยากรบุคคล</v>
          </cell>
          <cell r="B23">
            <v>37652566.604400024</v>
          </cell>
          <cell r="C23">
            <v>1261506.8400000001</v>
          </cell>
          <cell r="D23">
            <v>2835866.7876000023</v>
          </cell>
          <cell r="E23">
            <v>1216706.7462000006</v>
          </cell>
          <cell r="F23">
            <v>42966646.978200033</v>
          </cell>
          <cell r="G23">
            <v>456</v>
          </cell>
          <cell r="H23" t="str">
            <v>จำนวนชั่วโมง/คนการฝึกอบรม</v>
          </cell>
          <cell r="I23">
            <v>94225.103022368494</v>
          </cell>
        </row>
        <row r="24">
          <cell r="A24" t="str">
            <v>14.  การบริหารจัดการสินค้าเกษตร</v>
          </cell>
          <cell r="B24">
            <v>36319001.480000012</v>
          </cell>
          <cell r="C24">
            <v>-1.8644641386345029E-11</v>
          </cell>
          <cell r="D24">
            <v>2252223.3450000021</v>
          </cell>
          <cell r="E24">
            <v>1777140.6349999988</v>
          </cell>
          <cell r="F24">
            <v>40348365.460000008</v>
          </cell>
          <cell r="G24">
            <v>22</v>
          </cell>
          <cell r="H24" t="str">
            <v>จำนวนสินค้า</v>
          </cell>
          <cell r="I24">
            <v>1834016.6118181823</v>
          </cell>
        </row>
        <row r="25">
          <cell r="A25" t="str">
            <v>15.  การบริหารจัดการศัตรูพืชและการเขตกรรม</v>
          </cell>
          <cell r="B25">
            <v>26114707.481600005</v>
          </cell>
          <cell r="C25">
            <v>1838195.8784</v>
          </cell>
          <cell r="D25">
            <v>2425705.3312000022</v>
          </cell>
          <cell r="E25">
            <v>2609653.2352</v>
          </cell>
          <cell r="F25">
            <v>32988261.92640001</v>
          </cell>
          <cell r="G25">
            <v>618200</v>
          </cell>
          <cell r="H25" t="str">
            <v>จำนวนไร่</v>
          </cell>
          <cell r="I25">
            <v>53.361795416370121</v>
          </cell>
        </row>
        <row r="26">
          <cell r="A26" t="str">
            <v>16.  การประชาสัมพันธ์ผ่านสื่อ</v>
          </cell>
          <cell r="B26">
            <v>6229.7700000001059</v>
          </cell>
          <cell r="C26">
            <v>141281.07999999996</v>
          </cell>
          <cell r="D26">
            <v>438958.96000000054</v>
          </cell>
          <cell r="E26">
            <v>72727.260000000009</v>
          </cell>
          <cell r="F26">
            <v>659197.07000000065</v>
          </cell>
          <cell r="G26">
            <v>884</v>
          </cell>
          <cell r="H26" t="str">
            <v>จำนวนเรื่อง</v>
          </cell>
          <cell r="I26">
            <v>745.69804298642612</v>
          </cell>
        </row>
        <row r="27">
          <cell r="A27" t="str">
            <v>17. การประชาสัมพันธ์</v>
          </cell>
          <cell r="B27">
            <v>523439286.69782782</v>
          </cell>
          <cell r="C27">
            <v>3881889.6101999995</v>
          </cell>
          <cell r="D27">
            <v>53558704.507248037</v>
          </cell>
          <cell r="E27">
            <v>23848590.96660801</v>
          </cell>
          <cell r="F27">
            <v>604728471.78188384</v>
          </cell>
          <cell r="G27">
            <v>781</v>
          </cell>
          <cell r="H27" t="str">
            <v>จำนวนเรื่อง</v>
          </cell>
          <cell r="I27">
            <v>774300.21995119564</v>
          </cell>
        </row>
        <row r="28">
          <cell r="A28" t="str">
            <v>18. งานด้านอาคารและสถานที่</v>
          </cell>
          <cell r="B28">
            <v>6284182.2720000008</v>
          </cell>
          <cell r="C28">
            <v>1.4551915228366853E-12</v>
          </cell>
          <cell r="D28">
            <v>321378.7640000002</v>
          </cell>
          <cell r="E28">
            <v>219115.81400000004</v>
          </cell>
          <cell r="F28">
            <v>6824676.8500000015</v>
          </cell>
          <cell r="G28">
            <v>13</v>
          </cell>
          <cell r="H28" t="str">
            <v>จำนวนครั้ง</v>
          </cell>
          <cell r="I28">
            <v>524975.14230769244</v>
          </cell>
        </row>
        <row r="29">
          <cell r="A29" t="str">
            <v>19. งานด้านวินัยและความรับผิดชอบทางละเมิด</v>
          </cell>
          <cell r="B29">
            <v>9976371.1840000004</v>
          </cell>
          <cell r="C29">
            <v>266370.38199999998</v>
          </cell>
          <cell r="D29">
            <v>796556.59800000046</v>
          </cell>
          <cell r="E29">
            <v>184002.16500000004</v>
          </cell>
          <cell r="F29">
            <v>11223300.329</v>
          </cell>
          <cell r="G29">
            <v>177</v>
          </cell>
          <cell r="H29" t="str">
            <v>จำนวนเรื่อง</v>
          </cell>
          <cell r="I29">
            <v>63408.476435028249</v>
          </cell>
        </row>
        <row r="30">
          <cell r="A30" t="str">
            <v>20. งานด้านงบประมาณ</v>
          </cell>
          <cell r="B30">
            <v>11254009.348000472</v>
          </cell>
          <cell r="C30">
            <v>12474.074999999993</v>
          </cell>
          <cell r="D30">
            <v>996334.31435000384</v>
          </cell>
          <cell r="E30">
            <v>139427.15107499971</v>
          </cell>
          <cell r="F30">
            <v>12402244.888425475</v>
          </cell>
          <cell r="G30">
            <v>16342906.84</v>
          </cell>
          <cell r="H30" t="str">
            <v>จำนวนเงินงบประมาณที่ได้รับจัดสรร</v>
          </cell>
          <cell r="I30">
            <v>0.75887631312138559</v>
          </cell>
        </row>
        <row r="31">
          <cell r="A31" t="str">
            <v>21. งานด้านการวิเทศสัมพันธ์</v>
          </cell>
          <cell r="B31">
            <v>5072411.2539999988</v>
          </cell>
          <cell r="C31">
            <v>-1.3642420526593924E-12</v>
          </cell>
          <cell r="D31">
            <v>408397.59200000035</v>
          </cell>
          <cell r="E31">
            <v>68426.14</v>
          </cell>
          <cell r="F31">
            <v>5549234.9859999986</v>
          </cell>
          <cell r="G31">
            <v>1379</v>
          </cell>
          <cell r="H31" t="str">
            <v>จำนวนเรื่อง</v>
          </cell>
          <cell r="I31">
            <v>4024.1007875271926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groupgl_Pivot (2)"/>
      <sheetName val="table2groupgl_Pivot"/>
    </sheetNames>
    <sheetDataSet>
      <sheetData sheetId="0">
        <row r="1">
          <cell r="B1" t="str">
            <v>คอลัมน์1</v>
          </cell>
          <cell r="C1" t="str">
            <v>5101</v>
          </cell>
          <cell r="D1" t="str">
            <v>5102</v>
          </cell>
          <cell r="E1" t="str">
            <v>5103</v>
          </cell>
          <cell r="F1" t="str">
            <v>5104</v>
          </cell>
          <cell r="G1" t="str">
            <v>5105</v>
          </cell>
          <cell r="H1" t="str">
            <v>5107</v>
          </cell>
          <cell r="I1" t="str">
            <v>5203</v>
          </cell>
          <cell r="J1" t="str">
            <v>5212</v>
          </cell>
          <cell r="K1" t="str">
            <v>อ5101</v>
          </cell>
          <cell r="L1" t="str">
            <v>อ5104</v>
          </cell>
          <cell r="M1" t="str">
            <v>อ5105</v>
          </cell>
        </row>
        <row r="2">
          <cell r="B2" t="str">
            <v>000</v>
          </cell>
          <cell r="I2">
            <v>4</v>
          </cell>
          <cell r="K2">
            <v>190532.41016285869</v>
          </cell>
          <cell r="L2">
            <v>504.87</v>
          </cell>
          <cell r="M2">
            <v>436202.77</v>
          </cell>
        </row>
        <row r="3">
          <cell r="B3" t="str">
            <v>001</v>
          </cell>
          <cell r="C3">
            <v>3866453.1100000003</v>
          </cell>
          <cell r="E3">
            <v>7528</v>
          </cell>
          <cell r="F3">
            <v>611668.56999999995</v>
          </cell>
          <cell r="G3">
            <v>87924.109999999986</v>
          </cell>
          <cell r="I3">
            <v>2</v>
          </cell>
          <cell r="K3">
            <v>266745.3716339583</v>
          </cell>
          <cell r="L3">
            <v>833.77</v>
          </cell>
          <cell r="M3">
            <v>104696.57</v>
          </cell>
        </row>
        <row r="4">
          <cell r="B4" t="str">
            <v>002</v>
          </cell>
          <cell r="C4">
            <v>3156449.5</v>
          </cell>
          <cell r="D4">
            <v>43900</v>
          </cell>
          <cell r="E4">
            <v>387591</v>
          </cell>
          <cell r="F4">
            <v>680779.88</v>
          </cell>
          <cell r="G4">
            <v>60758.680000000008</v>
          </cell>
          <cell r="I4">
            <v>1</v>
          </cell>
          <cell r="K4">
            <v>190532.41016285869</v>
          </cell>
          <cell r="L4">
            <v>833.77</v>
          </cell>
          <cell r="M4">
            <v>104696.57</v>
          </cell>
        </row>
        <row r="5">
          <cell r="B5" t="str">
            <v>003</v>
          </cell>
          <cell r="C5">
            <v>23438405.450000003</v>
          </cell>
          <cell r="D5">
            <v>717695.83000000007</v>
          </cell>
          <cell r="E5">
            <v>3180511.4699999997</v>
          </cell>
          <cell r="F5">
            <v>8191965.6999999993</v>
          </cell>
          <cell r="G5">
            <v>1572111.4200000004</v>
          </cell>
          <cell r="I5">
            <v>5182.82</v>
          </cell>
          <cell r="K5">
            <v>1181300.9641886465</v>
          </cell>
          <cell r="L5">
            <v>4021.75</v>
          </cell>
          <cell r="M5">
            <v>104696.56</v>
          </cell>
        </row>
        <row r="6">
          <cell r="B6" t="str">
            <v>004</v>
          </cell>
          <cell r="C6">
            <v>31489589.260000002</v>
          </cell>
          <cell r="D6">
            <v>3598.41</v>
          </cell>
          <cell r="E6">
            <v>165749.88</v>
          </cell>
          <cell r="F6">
            <v>5574327.7499999981</v>
          </cell>
          <cell r="G6">
            <v>284426.73000000004</v>
          </cell>
          <cell r="I6">
            <v>7</v>
          </cell>
          <cell r="K6">
            <v>1867217.6516203184</v>
          </cell>
          <cell r="L6">
            <v>8323.0499999999993</v>
          </cell>
          <cell r="M6">
            <v>104696.56</v>
          </cell>
        </row>
        <row r="7">
          <cell r="B7" t="str">
            <v>005</v>
          </cell>
          <cell r="C7">
            <v>21946581.459999859</v>
          </cell>
          <cell r="D7">
            <v>12500</v>
          </cell>
          <cell r="E7">
            <v>119327.71</v>
          </cell>
          <cell r="F7">
            <v>4777076.54</v>
          </cell>
          <cell r="G7">
            <v>102621.55999999943</v>
          </cell>
          <cell r="I7">
            <v>5981.27</v>
          </cell>
          <cell r="K7">
            <v>1676685.1717260398</v>
          </cell>
          <cell r="L7">
            <v>6133.4400000000005</v>
          </cell>
          <cell r="M7">
            <v>104696.56</v>
          </cell>
        </row>
        <row r="8">
          <cell r="B8" t="str">
            <v>006</v>
          </cell>
          <cell r="C8">
            <v>21580831.460000001</v>
          </cell>
          <cell r="D8">
            <v>5042892.59</v>
          </cell>
          <cell r="E8">
            <v>1098235.6600000001</v>
          </cell>
          <cell r="F8">
            <v>4182996.1199999996</v>
          </cell>
          <cell r="G8">
            <v>296551.78000000003</v>
          </cell>
          <cell r="I8">
            <v>3</v>
          </cell>
          <cell r="K8">
            <v>1486152.8312946016</v>
          </cell>
          <cell r="L8">
            <v>5833.4400000000005</v>
          </cell>
          <cell r="M8">
            <v>104696.54000000001</v>
          </cell>
        </row>
        <row r="9">
          <cell r="B9" t="str">
            <v>007</v>
          </cell>
          <cell r="C9">
            <v>15357835.139999999</v>
          </cell>
          <cell r="D9">
            <v>5723479.2299999995</v>
          </cell>
          <cell r="E9">
            <v>3048798.5500000003</v>
          </cell>
          <cell r="F9">
            <v>7436384.4100000001</v>
          </cell>
          <cell r="G9">
            <v>940290.32000000007</v>
          </cell>
          <cell r="H9">
            <v>1522500</v>
          </cell>
          <cell r="K9">
            <v>1295620.4029187742</v>
          </cell>
          <cell r="L9">
            <v>4523.7</v>
          </cell>
          <cell r="M9">
            <v>40346.280000000006</v>
          </cell>
        </row>
        <row r="10">
          <cell r="B10" t="str">
            <v>008</v>
          </cell>
          <cell r="C10">
            <v>18555321.970000003</v>
          </cell>
          <cell r="D10">
            <v>2553512</v>
          </cell>
          <cell r="E10">
            <v>2924244.2399999993</v>
          </cell>
          <cell r="F10">
            <v>4697640.4699999988</v>
          </cell>
          <cell r="G10">
            <v>344666.83999999997</v>
          </cell>
          <cell r="J10">
            <v>688605.7</v>
          </cell>
          <cell r="K10">
            <v>1524259.2810989234</v>
          </cell>
          <cell r="L10">
            <v>5221.75</v>
          </cell>
          <cell r="M10">
            <v>371852.47000000003</v>
          </cell>
        </row>
        <row r="11">
          <cell r="B11" t="str">
            <v>009</v>
          </cell>
          <cell r="C11">
            <v>20542791.350000001</v>
          </cell>
          <cell r="D11">
            <v>1424000</v>
          </cell>
          <cell r="E11">
            <v>424616</v>
          </cell>
          <cell r="F11">
            <v>85267545.989999995</v>
          </cell>
          <cell r="G11">
            <v>42489768.049999751</v>
          </cell>
          <cell r="I11">
            <v>37</v>
          </cell>
          <cell r="J11">
            <v>871567.7</v>
          </cell>
          <cell r="K11">
            <v>1143194.4787115606</v>
          </cell>
          <cell r="L11">
            <v>5276.62</v>
          </cell>
          <cell r="M11">
            <v>104696.54000000001</v>
          </cell>
        </row>
        <row r="12">
          <cell r="B12" t="str">
            <v>037</v>
          </cell>
          <cell r="C12">
            <v>34806529.039999999</v>
          </cell>
          <cell r="D12">
            <v>10322908.610000001</v>
          </cell>
          <cell r="E12">
            <v>794807.2</v>
          </cell>
          <cell r="F12">
            <v>11437938.419999998</v>
          </cell>
          <cell r="G12">
            <v>1543879.7499999998</v>
          </cell>
          <cell r="I12">
            <v>6</v>
          </cell>
          <cell r="J12">
            <v>573518</v>
          </cell>
          <cell r="K12">
            <v>2591240.862461362</v>
          </cell>
          <cell r="L12">
            <v>8049.03</v>
          </cell>
          <cell r="M12">
            <v>436202.73000000004</v>
          </cell>
        </row>
        <row r="13">
          <cell r="B13" t="str">
            <v>038</v>
          </cell>
          <cell r="C13">
            <v>36059855.160000004</v>
          </cell>
          <cell r="D13">
            <v>7697462</v>
          </cell>
          <cell r="E13">
            <v>4650775.8</v>
          </cell>
          <cell r="F13">
            <v>9688955.6600000001</v>
          </cell>
          <cell r="G13">
            <v>206705.84999999998</v>
          </cell>
          <cell r="I13">
            <v>10</v>
          </cell>
          <cell r="K13">
            <v>1333726.8883958596</v>
          </cell>
          <cell r="L13">
            <v>4843.83</v>
          </cell>
          <cell r="M13">
            <v>104696.53</v>
          </cell>
        </row>
        <row r="14">
          <cell r="B14" t="str">
            <v>039</v>
          </cell>
          <cell r="C14">
            <v>31724104.07</v>
          </cell>
          <cell r="D14">
            <v>257560</v>
          </cell>
          <cell r="E14">
            <v>3093545.57</v>
          </cell>
          <cell r="F14">
            <v>12049938.019999998</v>
          </cell>
          <cell r="G14">
            <v>3974486.1799999974</v>
          </cell>
          <cell r="H14">
            <v>31580</v>
          </cell>
          <cell r="I14">
            <v>0.33</v>
          </cell>
          <cell r="J14">
            <v>3293400.75</v>
          </cell>
          <cell r="K14">
            <v>1829111.1656646736</v>
          </cell>
          <cell r="L14">
            <v>8565.26</v>
          </cell>
          <cell r="M14">
            <v>40346.280000000006</v>
          </cell>
        </row>
        <row r="15">
          <cell r="B15" t="str">
            <v>040</v>
          </cell>
          <cell r="C15">
            <v>45369053.079999991</v>
          </cell>
          <cell r="D15">
            <v>7624816.1600000001</v>
          </cell>
          <cell r="E15">
            <v>5545020.8700000001</v>
          </cell>
          <cell r="F15">
            <v>19476623.309999999</v>
          </cell>
          <cell r="G15">
            <v>3324218.7600000007</v>
          </cell>
          <cell r="I15">
            <v>1</v>
          </cell>
          <cell r="K15">
            <v>3048518.6158422455</v>
          </cell>
          <cell r="L15">
            <v>10305.19</v>
          </cell>
          <cell r="M15">
            <v>371852.48000000004</v>
          </cell>
        </row>
        <row r="16">
          <cell r="B16" t="str">
            <v>041</v>
          </cell>
          <cell r="C16">
            <v>14073412.780000001</v>
          </cell>
          <cell r="D16">
            <v>1724264</v>
          </cell>
          <cell r="E16">
            <v>595741.4</v>
          </cell>
          <cell r="F16">
            <v>2197350.7799999998</v>
          </cell>
          <cell r="G16">
            <v>349110.97000000003</v>
          </cell>
          <cell r="I16">
            <v>10</v>
          </cell>
          <cell r="K16">
            <v>1105088.0027175467</v>
          </cell>
          <cell r="M16">
            <v>20273.259999999998</v>
          </cell>
        </row>
        <row r="17">
          <cell r="B17" t="str">
            <v>042</v>
          </cell>
          <cell r="C17">
            <v>4339467.459999999</v>
          </cell>
          <cell r="D17">
            <v>298288</v>
          </cell>
          <cell r="E17">
            <v>155168</v>
          </cell>
          <cell r="F17">
            <v>1155735.93</v>
          </cell>
          <cell r="G17">
            <v>380166.23000000004</v>
          </cell>
          <cell r="H17">
            <v>8317.76</v>
          </cell>
          <cell r="K17">
            <v>228638.89563994421</v>
          </cell>
          <cell r="M17">
            <v>20273.259999999998</v>
          </cell>
        </row>
        <row r="18">
          <cell r="B18" t="str">
            <v>043</v>
          </cell>
          <cell r="C18">
            <v>3033403.3100000005</v>
          </cell>
          <cell r="D18">
            <v>37758</v>
          </cell>
          <cell r="E18">
            <v>295668</v>
          </cell>
          <cell r="F18">
            <v>2535242.3499999996</v>
          </cell>
          <cell r="G18">
            <v>947873.32</v>
          </cell>
          <cell r="K18">
            <v>304851.86710595508</v>
          </cell>
          <cell r="M18">
            <v>20273.259999999998</v>
          </cell>
        </row>
        <row r="19">
          <cell r="B19" t="str">
            <v>045</v>
          </cell>
          <cell r="C19">
            <v>14597335.210000001</v>
          </cell>
          <cell r="D19">
            <v>1226295</v>
          </cell>
          <cell r="E19">
            <v>1036250</v>
          </cell>
          <cell r="F19">
            <v>3081908.38</v>
          </cell>
          <cell r="G19">
            <v>398641.2</v>
          </cell>
          <cell r="I19">
            <v>4</v>
          </cell>
          <cell r="K19">
            <v>1219407.4501775717</v>
          </cell>
          <cell r="M19">
            <v>20273.259999999998</v>
          </cell>
        </row>
        <row r="20">
          <cell r="B20" t="str">
            <v>047</v>
          </cell>
          <cell r="C20">
            <v>2898496</v>
          </cell>
          <cell r="D20">
            <v>48190</v>
          </cell>
          <cell r="E20">
            <v>161097</v>
          </cell>
          <cell r="F20">
            <v>1591755.77</v>
          </cell>
          <cell r="G20">
            <v>330009.29000000004</v>
          </cell>
          <cell r="I20">
            <v>0</v>
          </cell>
          <cell r="K20">
            <v>190532.41016285869</v>
          </cell>
          <cell r="M20">
            <v>20273.259999999998</v>
          </cell>
        </row>
        <row r="21">
          <cell r="B21" t="str">
            <v>048</v>
          </cell>
          <cell r="C21">
            <v>3342656.7</v>
          </cell>
          <cell r="D21">
            <v>700182</v>
          </cell>
          <cell r="E21">
            <v>100538</v>
          </cell>
          <cell r="F21">
            <v>996963.85</v>
          </cell>
          <cell r="G21">
            <v>526009.59999999893</v>
          </cell>
          <cell r="I21">
            <v>2715.92</v>
          </cell>
          <cell r="K21">
            <v>266745.3716339583</v>
          </cell>
          <cell r="M21">
            <v>20273.259999999998</v>
          </cell>
        </row>
        <row r="22">
          <cell r="B22" t="str">
            <v>049</v>
          </cell>
          <cell r="C22">
            <v>4403145.6999999993</v>
          </cell>
          <cell r="D22">
            <v>197251.07</v>
          </cell>
          <cell r="E22">
            <v>278451.20000000001</v>
          </cell>
          <cell r="F22">
            <v>6301443.5500000007</v>
          </cell>
          <cell r="G22">
            <v>430534.15999999992</v>
          </cell>
          <cell r="H22">
            <v>48317.760000000002</v>
          </cell>
          <cell r="I22">
            <v>3</v>
          </cell>
          <cell r="K22">
            <v>266745.3716339583</v>
          </cell>
          <cell r="M22">
            <v>20273.259999999998</v>
          </cell>
        </row>
        <row r="23">
          <cell r="B23" t="str">
            <v>050</v>
          </cell>
          <cell r="C23">
            <v>3368832.71</v>
          </cell>
          <cell r="D23">
            <v>398120</v>
          </cell>
          <cell r="E23">
            <v>153127</v>
          </cell>
          <cell r="F23">
            <v>1060313.5</v>
          </cell>
          <cell r="G23">
            <v>333530.16000000003</v>
          </cell>
          <cell r="I23">
            <v>12</v>
          </cell>
          <cell r="K23">
            <v>190532.41016285869</v>
          </cell>
          <cell r="M23">
            <v>20273.259999999998</v>
          </cell>
        </row>
        <row r="24">
          <cell r="B24" t="str">
            <v>051</v>
          </cell>
          <cell r="C24">
            <v>3963616.6799999997</v>
          </cell>
          <cell r="D24">
            <v>12200</v>
          </cell>
          <cell r="E24">
            <v>322232</v>
          </cell>
          <cell r="F24">
            <v>3372409.7399999993</v>
          </cell>
          <cell r="G24">
            <v>2300447.65</v>
          </cell>
          <cell r="I24">
            <v>0</v>
          </cell>
          <cell r="K24">
            <v>381064.82980878878</v>
          </cell>
          <cell r="M24">
            <v>20273.259999999998</v>
          </cell>
        </row>
        <row r="25">
          <cell r="B25" t="str">
            <v>052</v>
          </cell>
          <cell r="C25">
            <v>6379035.9000000004</v>
          </cell>
          <cell r="D25">
            <v>65320</v>
          </cell>
          <cell r="E25">
            <v>260862</v>
          </cell>
          <cell r="F25">
            <v>5688432.7399999993</v>
          </cell>
          <cell r="G25">
            <v>6318685.0900000017</v>
          </cell>
          <cell r="I25">
            <v>19</v>
          </cell>
          <cell r="K25">
            <v>342958.34309996921</v>
          </cell>
          <cell r="M25">
            <v>20273.259999999998</v>
          </cell>
        </row>
        <row r="26">
          <cell r="B26" t="str">
            <v>053</v>
          </cell>
          <cell r="C26">
            <v>13643851.220000001</v>
          </cell>
          <cell r="D26">
            <v>3672809</v>
          </cell>
          <cell r="E26">
            <v>1173097</v>
          </cell>
          <cell r="F26">
            <v>2682000.21</v>
          </cell>
          <cell r="G26">
            <v>410404.27999999991</v>
          </cell>
          <cell r="K26">
            <v>1028875.0400147131</v>
          </cell>
          <cell r="M26">
            <v>20273.259999999998</v>
          </cell>
        </row>
        <row r="27">
          <cell r="B27" t="str">
            <v>054</v>
          </cell>
          <cell r="C27">
            <v>5173230.2499999991</v>
          </cell>
          <cell r="D27">
            <v>97023</v>
          </cell>
          <cell r="E27">
            <v>153384</v>
          </cell>
          <cell r="F27">
            <v>2385678.73</v>
          </cell>
          <cell r="G27">
            <v>395680.81999999989</v>
          </cell>
          <cell r="K27">
            <v>419171.3058028029</v>
          </cell>
          <cell r="M27">
            <v>20273.259999999998</v>
          </cell>
        </row>
        <row r="28">
          <cell r="B28" t="str">
            <v>055</v>
          </cell>
          <cell r="C28">
            <v>4841246.3600000003</v>
          </cell>
          <cell r="D28">
            <v>90610</v>
          </cell>
          <cell r="E28">
            <v>119046</v>
          </cell>
          <cell r="F28">
            <v>4619526.2100000009</v>
          </cell>
          <cell r="G28">
            <v>4251430.6300000008</v>
          </cell>
          <cell r="I28">
            <v>9</v>
          </cell>
          <cell r="K28">
            <v>266745.3716339583</v>
          </cell>
          <cell r="M28">
            <v>20273.259999999998</v>
          </cell>
        </row>
        <row r="29">
          <cell r="B29" t="str">
            <v>056</v>
          </cell>
          <cell r="C29">
            <v>2969624.59</v>
          </cell>
          <cell r="D29">
            <v>66434</v>
          </cell>
          <cell r="E29">
            <v>157199</v>
          </cell>
          <cell r="F29">
            <v>1413780.76</v>
          </cell>
          <cell r="G29">
            <v>298312.78999999998</v>
          </cell>
          <cell r="K29">
            <v>152425.9341688446</v>
          </cell>
          <cell r="M29">
            <v>20273.259999999998</v>
          </cell>
        </row>
        <row r="30">
          <cell r="B30" t="str">
            <v>057</v>
          </cell>
          <cell r="C30">
            <v>6417703.5</v>
          </cell>
          <cell r="D30">
            <v>179209.5</v>
          </cell>
          <cell r="E30">
            <v>222441.8</v>
          </cell>
          <cell r="F30">
            <v>7560723.2199999997</v>
          </cell>
          <cell r="G30">
            <v>1337052.0099999998</v>
          </cell>
          <cell r="I30">
            <v>3</v>
          </cell>
          <cell r="K30">
            <v>495384.27726881386</v>
          </cell>
          <cell r="M30">
            <v>20273.259999999998</v>
          </cell>
        </row>
        <row r="31">
          <cell r="B31" t="str">
            <v>058</v>
          </cell>
          <cell r="C31">
            <v>4567570.7</v>
          </cell>
          <cell r="D31">
            <v>59550</v>
          </cell>
          <cell r="E31">
            <v>113992</v>
          </cell>
          <cell r="F31">
            <v>1541821.8499999999</v>
          </cell>
          <cell r="G31">
            <v>328018.62</v>
          </cell>
          <cell r="K31">
            <v>342958.34309996921</v>
          </cell>
          <cell r="M31">
            <v>20273.259999999998</v>
          </cell>
        </row>
        <row r="32">
          <cell r="B32" t="str">
            <v>059</v>
          </cell>
          <cell r="C32">
            <v>18533810.789999999</v>
          </cell>
          <cell r="D32">
            <v>3256846.51</v>
          </cell>
          <cell r="E32">
            <v>1332160</v>
          </cell>
          <cell r="F32">
            <v>3452588.87</v>
          </cell>
          <cell r="G32">
            <v>623189.17999999993</v>
          </cell>
          <cell r="I32">
            <v>29</v>
          </cell>
          <cell r="K32">
            <v>1371833.374351505</v>
          </cell>
          <cell r="M32">
            <v>20273.259999999998</v>
          </cell>
        </row>
        <row r="33">
          <cell r="B33" t="str">
            <v>060</v>
          </cell>
          <cell r="C33">
            <v>5321225.9000000004</v>
          </cell>
          <cell r="D33">
            <v>104240</v>
          </cell>
          <cell r="E33">
            <v>326690</v>
          </cell>
          <cell r="F33">
            <v>2543521.7999999993</v>
          </cell>
          <cell r="G33">
            <v>303079.16000000003</v>
          </cell>
          <cell r="I33">
            <v>17</v>
          </cell>
          <cell r="K33">
            <v>381064.82980878878</v>
          </cell>
          <cell r="M33">
            <v>20273.259999999998</v>
          </cell>
        </row>
        <row r="34">
          <cell r="B34" t="str">
            <v>061</v>
          </cell>
          <cell r="C34">
            <v>3794477</v>
          </cell>
          <cell r="D34">
            <v>118510</v>
          </cell>
          <cell r="E34">
            <v>149176.79999999999</v>
          </cell>
          <cell r="F34">
            <v>1637206.6400000001</v>
          </cell>
          <cell r="G34">
            <v>284773.95999999996</v>
          </cell>
          <cell r="K34">
            <v>266745.3716339583</v>
          </cell>
          <cell r="M34">
            <v>20273.259999999998</v>
          </cell>
        </row>
        <row r="35">
          <cell r="B35" t="str">
            <v>063</v>
          </cell>
          <cell r="C35">
            <v>3996101.2199999997</v>
          </cell>
          <cell r="D35">
            <v>99795</v>
          </cell>
          <cell r="E35">
            <v>116738</v>
          </cell>
          <cell r="F35">
            <v>2759040.95</v>
          </cell>
          <cell r="G35">
            <v>290759.49000000005</v>
          </cell>
          <cell r="K35">
            <v>266745.3716339583</v>
          </cell>
          <cell r="M35">
            <v>20273.259999999998</v>
          </cell>
        </row>
        <row r="36">
          <cell r="B36" t="str">
            <v>064</v>
          </cell>
          <cell r="C36">
            <v>3428995.85</v>
          </cell>
          <cell r="D36">
            <v>112241</v>
          </cell>
          <cell r="E36">
            <v>180069</v>
          </cell>
          <cell r="F36">
            <v>2139644.6</v>
          </cell>
          <cell r="G36">
            <v>596559.25</v>
          </cell>
          <cell r="K36">
            <v>152425.9341688446</v>
          </cell>
          <cell r="M36">
            <v>20273.259999999998</v>
          </cell>
        </row>
        <row r="37">
          <cell r="B37" t="str">
            <v>065</v>
          </cell>
          <cell r="C37">
            <v>5373687.5</v>
          </cell>
          <cell r="D37">
            <v>725600</v>
          </cell>
          <cell r="E37">
            <v>332373</v>
          </cell>
          <cell r="F37">
            <v>7057866.5999999996</v>
          </cell>
          <cell r="G37">
            <v>3538968.5</v>
          </cell>
          <cell r="I37">
            <v>0</v>
          </cell>
          <cell r="K37">
            <v>381064.82980878878</v>
          </cell>
          <cell r="M37">
            <v>20273.259999999998</v>
          </cell>
        </row>
        <row r="38">
          <cell r="B38" t="str">
            <v>068</v>
          </cell>
          <cell r="C38">
            <v>5354842</v>
          </cell>
          <cell r="D38">
            <v>116800</v>
          </cell>
          <cell r="E38">
            <v>222306</v>
          </cell>
          <cell r="F38">
            <v>4573445.5200000005</v>
          </cell>
          <cell r="G38">
            <v>1285368.6999999995</v>
          </cell>
          <cell r="H38">
            <v>8317.76</v>
          </cell>
          <cell r="I38">
            <v>0</v>
          </cell>
          <cell r="K38">
            <v>342958.34309996921</v>
          </cell>
          <cell r="M38">
            <v>20273.259999999998</v>
          </cell>
        </row>
        <row r="39">
          <cell r="B39" t="str">
            <v>069</v>
          </cell>
          <cell r="C39">
            <v>4505495.5</v>
          </cell>
          <cell r="D39">
            <v>138458</v>
          </cell>
          <cell r="E39">
            <v>345791</v>
          </cell>
          <cell r="F39">
            <v>2446953.2600000002</v>
          </cell>
          <cell r="G39">
            <v>450596.84999999992</v>
          </cell>
          <cell r="I39">
            <v>7</v>
          </cell>
          <cell r="K39">
            <v>228638.89563994421</v>
          </cell>
          <cell r="M39">
            <v>20273.259999999998</v>
          </cell>
        </row>
        <row r="40">
          <cell r="B40" t="str">
            <v>070</v>
          </cell>
          <cell r="C40">
            <v>6428418.4000000004</v>
          </cell>
          <cell r="D40">
            <v>346611</v>
          </cell>
          <cell r="E40">
            <v>243331</v>
          </cell>
          <cell r="F40">
            <v>4038569.92</v>
          </cell>
          <cell r="G40">
            <v>3784908.379999998</v>
          </cell>
          <cell r="K40">
            <v>304851.86710595508</v>
          </cell>
          <cell r="M40">
            <v>20273.259999999998</v>
          </cell>
        </row>
        <row r="41">
          <cell r="B41" t="str">
            <v>072</v>
          </cell>
          <cell r="C41">
            <v>3634717.2</v>
          </cell>
          <cell r="D41">
            <v>829350</v>
          </cell>
          <cell r="E41">
            <v>239140.13</v>
          </cell>
          <cell r="F41">
            <v>747470.36999999988</v>
          </cell>
          <cell r="G41">
            <v>257422.78999999992</v>
          </cell>
          <cell r="I41">
            <v>9</v>
          </cell>
          <cell r="K41">
            <v>152425.9341688446</v>
          </cell>
          <cell r="M41">
            <v>20273.259999999998</v>
          </cell>
        </row>
        <row r="42">
          <cell r="B42" t="str">
            <v>073</v>
          </cell>
          <cell r="C42">
            <v>2733982.92</v>
          </cell>
          <cell r="D42">
            <v>25200</v>
          </cell>
          <cell r="E42">
            <v>128900</v>
          </cell>
          <cell r="F42">
            <v>2775944.8</v>
          </cell>
          <cell r="G42">
            <v>407873.44</v>
          </cell>
          <cell r="K42">
            <v>266745.3716339583</v>
          </cell>
          <cell r="M42">
            <v>20273.259999999998</v>
          </cell>
        </row>
        <row r="43">
          <cell r="B43" t="str">
            <v>075</v>
          </cell>
          <cell r="C43">
            <v>2625379.0699999998</v>
          </cell>
          <cell r="D43">
            <v>219230</v>
          </cell>
          <cell r="E43">
            <v>277715</v>
          </cell>
          <cell r="F43">
            <v>4802649.55</v>
          </cell>
          <cell r="G43">
            <v>2488102.3900000048</v>
          </cell>
          <cell r="H43">
            <v>10000</v>
          </cell>
          <cell r="I43">
            <v>31</v>
          </cell>
          <cell r="K43">
            <v>190532.41016285869</v>
          </cell>
          <cell r="M43">
            <v>20273.259999999998</v>
          </cell>
        </row>
        <row r="44">
          <cell r="B44" t="str">
            <v>077</v>
          </cell>
          <cell r="C44">
            <v>3062799.5</v>
          </cell>
          <cell r="D44">
            <v>111340</v>
          </cell>
          <cell r="E44">
            <v>152749</v>
          </cell>
          <cell r="F44">
            <v>3079120.67</v>
          </cell>
          <cell r="G44">
            <v>367690.40999999986</v>
          </cell>
          <cell r="K44">
            <v>228638.89563994421</v>
          </cell>
          <cell r="M44">
            <v>20273.259999999998</v>
          </cell>
        </row>
        <row r="45">
          <cell r="B45" t="str">
            <v>078</v>
          </cell>
          <cell r="C45">
            <v>20481404.839999996</v>
          </cell>
          <cell r="D45">
            <v>4251911.76</v>
          </cell>
          <cell r="E45">
            <v>1876576.95</v>
          </cell>
          <cell r="F45">
            <v>3407663.8200000003</v>
          </cell>
          <cell r="G45">
            <v>619242.23999999987</v>
          </cell>
          <cell r="K45">
            <v>1448046.3458175159</v>
          </cell>
          <cell r="M45">
            <v>20273.259999999998</v>
          </cell>
        </row>
        <row r="46">
          <cell r="B46" t="str">
            <v>079</v>
          </cell>
          <cell r="C46">
            <v>4638720.790000001</v>
          </cell>
          <cell r="E46">
            <v>436342.30000000005</v>
          </cell>
          <cell r="F46">
            <v>2435977.7800000003</v>
          </cell>
          <cell r="G46">
            <v>929936.72</v>
          </cell>
          <cell r="K46">
            <v>381064.82980878878</v>
          </cell>
          <cell r="M46">
            <v>20273.259999999998</v>
          </cell>
        </row>
        <row r="47">
          <cell r="B47" t="str">
            <v>080</v>
          </cell>
          <cell r="C47">
            <v>4990022</v>
          </cell>
          <cell r="D47">
            <v>148564.65</v>
          </cell>
          <cell r="E47">
            <v>148398.08000000002</v>
          </cell>
          <cell r="F47">
            <v>5710384.2400000002</v>
          </cell>
          <cell r="G47">
            <v>2698557.97</v>
          </cell>
          <cell r="K47">
            <v>228638.89563994421</v>
          </cell>
          <cell r="M47">
            <v>20273.259999999998</v>
          </cell>
        </row>
        <row r="48">
          <cell r="B48" t="str">
            <v>081</v>
          </cell>
          <cell r="C48">
            <v>3485906.7199999997</v>
          </cell>
          <cell r="D48">
            <v>73499.62</v>
          </cell>
          <cell r="E48">
            <v>147148.35999999999</v>
          </cell>
          <cell r="F48">
            <v>1847640</v>
          </cell>
          <cell r="G48">
            <v>901495.18</v>
          </cell>
          <cell r="K48">
            <v>228638.89563994421</v>
          </cell>
          <cell r="M48">
            <v>20273.259999999998</v>
          </cell>
        </row>
        <row r="49">
          <cell r="B49" t="str">
            <v>082</v>
          </cell>
          <cell r="C49">
            <v>4735025.5999999996</v>
          </cell>
          <cell r="D49">
            <v>62581.859999999993</v>
          </cell>
          <cell r="E49">
            <v>190678.73</v>
          </cell>
          <cell r="F49">
            <v>2069936.7300000002</v>
          </cell>
          <cell r="G49">
            <v>441882.1399999999</v>
          </cell>
          <cell r="K49">
            <v>381064.82980878878</v>
          </cell>
          <cell r="M49">
            <v>20273.259999999998</v>
          </cell>
        </row>
        <row r="50">
          <cell r="B50" t="str">
            <v>083</v>
          </cell>
          <cell r="C50">
            <v>3177964.5</v>
          </cell>
          <cell r="D50">
            <v>93555</v>
          </cell>
          <cell r="E50">
            <v>83649</v>
          </cell>
          <cell r="F50">
            <v>2819161.4599999995</v>
          </cell>
          <cell r="G50">
            <v>520613.98999999993</v>
          </cell>
          <cell r="K50">
            <v>228638.89563994421</v>
          </cell>
          <cell r="M50">
            <v>20273.259999999998</v>
          </cell>
        </row>
        <row r="51">
          <cell r="B51" t="str">
            <v>085</v>
          </cell>
          <cell r="C51">
            <v>3091883.34</v>
          </cell>
          <cell r="D51">
            <v>17400</v>
          </cell>
          <cell r="E51">
            <v>290859</v>
          </cell>
          <cell r="F51">
            <v>1399967.0799999998</v>
          </cell>
          <cell r="G51">
            <v>835158.61999999988</v>
          </cell>
          <cell r="K51">
            <v>190532.41016285869</v>
          </cell>
          <cell r="M51">
            <v>20273.259999999998</v>
          </cell>
        </row>
        <row r="52">
          <cell r="B52" t="str">
            <v>086</v>
          </cell>
          <cell r="C52">
            <v>4158754.2</v>
          </cell>
          <cell r="D52">
            <v>166100</v>
          </cell>
          <cell r="E52">
            <v>185260</v>
          </cell>
          <cell r="F52">
            <v>2939398.57</v>
          </cell>
          <cell r="G52">
            <v>461682.21999999991</v>
          </cell>
          <cell r="K52">
            <v>266745.3716339583</v>
          </cell>
          <cell r="M52">
            <v>20273.259999999998</v>
          </cell>
        </row>
        <row r="53">
          <cell r="B53" t="str">
            <v>087</v>
          </cell>
          <cell r="C53">
            <v>5479105.2999999998</v>
          </cell>
          <cell r="D53">
            <v>202579</v>
          </cell>
          <cell r="E53">
            <v>136916</v>
          </cell>
          <cell r="F53">
            <v>4576612.79</v>
          </cell>
          <cell r="G53">
            <v>3313880.2199999974</v>
          </cell>
          <cell r="I53">
            <v>2</v>
          </cell>
          <cell r="K53">
            <v>381064.82980878878</v>
          </cell>
          <cell r="M53">
            <v>20273.259999999998</v>
          </cell>
        </row>
        <row r="54">
          <cell r="B54" t="str">
            <v>088</v>
          </cell>
          <cell r="C54">
            <v>19033323.380000003</v>
          </cell>
          <cell r="D54">
            <v>6376691.7800000003</v>
          </cell>
          <cell r="E54">
            <v>1413781.33</v>
          </cell>
          <cell r="F54">
            <v>6314797.1200000001</v>
          </cell>
          <cell r="G54">
            <v>1228644.1499999992</v>
          </cell>
          <cell r="I54">
            <v>3110.3599999999997</v>
          </cell>
          <cell r="K54">
            <v>1448046.3458175159</v>
          </cell>
          <cell r="M54">
            <v>20273.259999999998</v>
          </cell>
        </row>
        <row r="55">
          <cell r="B55" t="str">
            <v>089</v>
          </cell>
          <cell r="C55">
            <v>5701973.8000000007</v>
          </cell>
          <cell r="D55">
            <v>131483</v>
          </cell>
          <cell r="E55">
            <v>110703</v>
          </cell>
          <cell r="F55">
            <v>2997956.7699999996</v>
          </cell>
          <cell r="G55">
            <v>531331.1100000001</v>
          </cell>
          <cell r="K55">
            <v>419171.3058028029</v>
          </cell>
          <cell r="M55">
            <v>20273.259999999998</v>
          </cell>
        </row>
        <row r="56">
          <cell r="B56" t="str">
            <v>090</v>
          </cell>
          <cell r="C56">
            <v>3964986.7</v>
          </cell>
          <cell r="D56">
            <v>42010</v>
          </cell>
          <cell r="E56">
            <v>189558</v>
          </cell>
          <cell r="F56">
            <v>2443156.5500000003</v>
          </cell>
          <cell r="G56">
            <v>777942.12999999989</v>
          </cell>
          <cell r="K56">
            <v>304851.86710595508</v>
          </cell>
          <cell r="M56">
            <v>20273.259999999998</v>
          </cell>
        </row>
        <row r="57">
          <cell r="B57" t="str">
            <v>091</v>
          </cell>
          <cell r="C57">
            <v>5730574.5</v>
          </cell>
          <cell r="D57">
            <v>137181.43</v>
          </cell>
          <cell r="E57">
            <v>238214.39999999999</v>
          </cell>
          <cell r="F57">
            <v>2316948.79</v>
          </cell>
          <cell r="G57">
            <v>736475.60000000021</v>
          </cell>
          <cell r="K57">
            <v>419171.3058028029</v>
          </cell>
          <cell r="M57">
            <v>20273.259999999998</v>
          </cell>
        </row>
        <row r="58">
          <cell r="B58" t="str">
            <v>092</v>
          </cell>
          <cell r="C58">
            <v>6754922.6799999997</v>
          </cell>
          <cell r="D58">
            <v>1007255</v>
          </cell>
          <cell r="E58">
            <v>351465</v>
          </cell>
          <cell r="F58">
            <v>3866084.88</v>
          </cell>
          <cell r="G58">
            <v>557276.27</v>
          </cell>
          <cell r="I58">
            <v>33</v>
          </cell>
          <cell r="K58">
            <v>419171.3058028029</v>
          </cell>
          <cell r="M58">
            <v>20273.259999999998</v>
          </cell>
        </row>
        <row r="59">
          <cell r="B59" t="str">
            <v>093</v>
          </cell>
          <cell r="C59">
            <v>7513583.6799999997</v>
          </cell>
          <cell r="D59">
            <v>238640</v>
          </cell>
          <cell r="E59">
            <v>234875</v>
          </cell>
          <cell r="F59">
            <v>4628066.8600000003</v>
          </cell>
          <cell r="G59">
            <v>380741.44000000006</v>
          </cell>
          <cell r="I59">
            <v>11</v>
          </cell>
          <cell r="K59">
            <v>381064.82980878878</v>
          </cell>
          <cell r="M59">
            <v>20273.259999999998</v>
          </cell>
        </row>
        <row r="60">
          <cell r="B60" t="str">
            <v>094</v>
          </cell>
          <cell r="C60">
            <v>4009717.05</v>
          </cell>
          <cell r="D60">
            <v>82680</v>
          </cell>
          <cell r="E60">
            <v>162251.96</v>
          </cell>
          <cell r="F60">
            <v>2257135.59</v>
          </cell>
          <cell r="G60">
            <v>392611.52</v>
          </cell>
          <cell r="H60">
            <v>24953.279999999999</v>
          </cell>
          <cell r="K60">
            <v>381064.82980878878</v>
          </cell>
          <cell r="M60">
            <v>20273.259999999998</v>
          </cell>
        </row>
        <row r="61">
          <cell r="B61" t="str">
            <v>095</v>
          </cell>
          <cell r="C61">
            <v>2932537.62</v>
          </cell>
          <cell r="D61">
            <v>145234</v>
          </cell>
          <cell r="E61">
            <v>93266</v>
          </cell>
          <cell r="F61">
            <v>1708094.2</v>
          </cell>
          <cell r="G61">
            <v>276938.32</v>
          </cell>
          <cell r="K61">
            <v>190532.41016285869</v>
          </cell>
          <cell r="M61">
            <v>20273.259999999998</v>
          </cell>
        </row>
        <row r="62">
          <cell r="B62" t="str">
            <v>096</v>
          </cell>
          <cell r="C62">
            <v>5440888.5</v>
          </cell>
          <cell r="D62">
            <v>103099</v>
          </cell>
          <cell r="E62">
            <v>260505</v>
          </cell>
          <cell r="F62">
            <v>4224906.25</v>
          </cell>
          <cell r="G62">
            <v>3224007.9</v>
          </cell>
          <cell r="I62">
            <v>2</v>
          </cell>
          <cell r="K62">
            <v>304851.86710595508</v>
          </cell>
          <cell r="M62">
            <v>20273.259999999998</v>
          </cell>
        </row>
        <row r="63">
          <cell r="B63" t="str">
            <v>097</v>
          </cell>
          <cell r="C63">
            <v>4269835.8600000003</v>
          </cell>
          <cell r="D63">
            <v>302511</v>
          </cell>
          <cell r="E63">
            <v>199565</v>
          </cell>
          <cell r="F63">
            <v>5186137.2700000005</v>
          </cell>
          <cell r="G63">
            <v>370765.81000000006</v>
          </cell>
          <cell r="K63">
            <v>304851.86710595508</v>
          </cell>
          <cell r="M63">
            <v>20273.259999999998</v>
          </cell>
        </row>
        <row r="64">
          <cell r="B64" t="str">
            <v>100</v>
          </cell>
          <cell r="C64">
            <v>5036723.4800000004</v>
          </cell>
          <cell r="D64">
            <v>98906</v>
          </cell>
          <cell r="E64">
            <v>191494.36</v>
          </cell>
          <cell r="F64">
            <v>5330058.6599999992</v>
          </cell>
          <cell r="G64">
            <v>3457799.8099999996</v>
          </cell>
          <cell r="H64">
            <v>10000</v>
          </cell>
          <cell r="I64">
            <v>2</v>
          </cell>
          <cell r="K64">
            <v>266745.3716339583</v>
          </cell>
          <cell r="M64">
            <v>20273.259999999998</v>
          </cell>
        </row>
        <row r="65">
          <cell r="B65" t="str">
            <v>101</v>
          </cell>
          <cell r="C65">
            <v>4594967.8999999994</v>
          </cell>
          <cell r="D65">
            <v>16300</v>
          </cell>
          <cell r="E65">
            <v>316625</v>
          </cell>
          <cell r="F65">
            <v>2232220.27</v>
          </cell>
          <cell r="G65">
            <v>171054.76</v>
          </cell>
          <cell r="K65">
            <v>342958.34309996921</v>
          </cell>
          <cell r="M65">
            <v>20273.259999999998</v>
          </cell>
        </row>
        <row r="66">
          <cell r="B66" t="str">
            <v>103</v>
          </cell>
          <cell r="C66">
            <v>4180682.3</v>
          </cell>
          <cell r="D66">
            <v>99966</v>
          </cell>
          <cell r="E66">
            <v>172663.66</v>
          </cell>
          <cell r="F66">
            <v>3915369.8299999996</v>
          </cell>
          <cell r="G66">
            <v>443608.62</v>
          </cell>
          <cell r="H66">
            <v>73271.039999999994</v>
          </cell>
          <cell r="I66">
            <v>1</v>
          </cell>
          <cell r="K66">
            <v>304851.86710595508</v>
          </cell>
          <cell r="M66">
            <v>20273.259999999998</v>
          </cell>
        </row>
        <row r="67">
          <cell r="B67" t="str">
            <v>104</v>
          </cell>
          <cell r="C67">
            <v>20039737.759999998</v>
          </cell>
          <cell r="D67">
            <v>372620</v>
          </cell>
          <cell r="E67">
            <v>602305</v>
          </cell>
          <cell r="F67">
            <v>2431694.0399999996</v>
          </cell>
          <cell r="G67">
            <v>905930.34000000032</v>
          </cell>
          <cell r="K67">
            <v>1257513.9356546574</v>
          </cell>
          <cell r="M67">
            <v>20273.259999999998</v>
          </cell>
        </row>
        <row r="68">
          <cell r="B68" t="str">
            <v>105</v>
          </cell>
          <cell r="C68">
            <v>23382915.130000003</v>
          </cell>
          <cell r="D68">
            <v>625392</v>
          </cell>
          <cell r="E68">
            <v>648467.96</v>
          </cell>
          <cell r="F68">
            <v>2928091.9699999993</v>
          </cell>
          <cell r="G68">
            <v>1316437.9499999993</v>
          </cell>
          <cell r="K68">
            <v>1829111.1656646736</v>
          </cell>
          <cell r="M68">
            <v>20273.259999999998</v>
          </cell>
        </row>
        <row r="69">
          <cell r="B69" t="str">
            <v>106</v>
          </cell>
          <cell r="C69">
            <v>25739814.689999998</v>
          </cell>
          <cell r="D69">
            <v>1855414.8</v>
          </cell>
          <cell r="E69">
            <v>675512</v>
          </cell>
          <cell r="F69">
            <v>1596727.5899999996</v>
          </cell>
          <cell r="G69">
            <v>966144.17999999993</v>
          </cell>
          <cell r="K69">
            <v>1905324.1370974043</v>
          </cell>
          <cell r="M69">
            <v>20273.259999999998</v>
          </cell>
        </row>
        <row r="70">
          <cell r="B70" t="str">
            <v>107</v>
          </cell>
          <cell r="C70">
            <v>27055514.469999995</v>
          </cell>
          <cell r="D70">
            <v>779620</v>
          </cell>
          <cell r="E70">
            <v>669671.19999999995</v>
          </cell>
          <cell r="F70">
            <v>4085069.3599999994</v>
          </cell>
          <cell r="G70">
            <v>903923.70999999985</v>
          </cell>
          <cell r="I70">
            <v>0</v>
          </cell>
          <cell r="K70">
            <v>2172069.5187262739</v>
          </cell>
          <cell r="M70">
            <v>20273.259999999998</v>
          </cell>
        </row>
        <row r="71">
          <cell r="B71" t="str">
            <v>108</v>
          </cell>
          <cell r="C71">
            <v>52299890.579999998</v>
          </cell>
          <cell r="D71">
            <v>763504</v>
          </cell>
          <cell r="E71">
            <v>1218937.8</v>
          </cell>
          <cell r="F71">
            <v>6180904.1600000001</v>
          </cell>
          <cell r="G71">
            <v>2074754.4100000006</v>
          </cell>
          <cell r="I71">
            <v>61</v>
          </cell>
          <cell r="K71">
            <v>4153606.6185597922</v>
          </cell>
          <cell r="M71">
            <v>20273.259999999998</v>
          </cell>
        </row>
        <row r="72">
          <cell r="B72" t="str">
            <v>109</v>
          </cell>
          <cell r="C72">
            <v>32226314.690000001</v>
          </cell>
          <cell r="D72">
            <v>699849</v>
          </cell>
          <cell r="E72">
            <v>805060</v>
          </cell>
          <cell r="F72">
            <v>3383956.29</v>
          </cell>
          <cell r="G72">
            <v>1038806.7799999999</v>
          </cell>
          <cell r="I72">
            <v>25</v>
          </cell>
          <cell r="K72">
            <v>2629347.3100061626</v>
          </cell>
          <cell r="M72">
            <v>20273.259999999998</v>
          </cell>
        </row>
        <row r="73">
          <cell r="B73" t="str">
            <v>110</v>
          </cell>
          <cell r="C73">
            <v>45159197.82</v>
          </cell>
          <cell r="D73">
            <v>1432063</v>
          </cell>
          <cell r="E73">
            <v>1552526</v>
          </cell>
          <cell r="F73">
            <v>5463672.4900000002</v>
          </cell>
          <cell r="G73">
            <v>2188495.75</v>
          </cell>
          <cell r="I73">
            <v>20</v>
          </cell>
          <cell r="K73">
            <v>3848754.7514538374</v>
          </cell>
          <cell r="M73">
            <v>20273.259999999998</v>
          </cell>
        </row>
        <row r="74">
          <cell r="B74" t="str">
            <v>111</v>
          </cell>
          <cell r="C74">
            <v>28325795.760000002</v>
          </cell>
          <cell r="D74">
            <v>503830</v>
          </cell>
          <cell r="E74">
            <v>472158</v>
          </cell>
          <cell r="F74">
            <v>2990107.1299999994</v>
          </cell>
          <cell r="G74">
            <v>1188888.47</v>
          </cell>
          <cell r="K74">
            <v>2324495.4528951184</v>
          </cell>
          <cell r="M74">
            <v>20273.259999999998</v>
          </cell>
        </row>
        <row r="75">
          <cell r="B75" t="str">
            <v>112</v>
          </cell>
          <cell r="C75">
            <v>27697430.859999999</v>
          </cell>
          <cell r="D75">
            <v>728185</v>
          </cell>
          <cell r="E75">
            <v>682822</v>
          </cell>
          <cell r="F75">
            <v>4204128.25</v>
          </cell>
          <cell r="G75">
            <v>1466299.44</v>
          </cell>
          <cell r="K75">
            <v>2476921.3671074202</v>
          </cell>
          <cell r="M75">
            <v>20273.259999999998</v>
          </cell>
        </row>
        <row r="76">
          <cell r="B76" t="str">
            <v>113</v>
          </cell>
          <cell r="C76">
            <v>44230253.590000004</v>
          </cell>
          <cell r="D76">
            <v>1262584</v>
          </cell>
          <cell r="E76">
            <v>942792</v>
          </cell>
          <cell r="F76">
            <v>5444376.8999999994</v>
          </cell>
          <cell r="G76">
            <v>1108169.9699999997</v>
          </cell>
          <cell r="K76">
            <v>3467689.9216450481</v>
          </cell>
          <cell r="M76">
            <v>20273.259999999998</v>
          </cell>
        </row>
        <row r="77">
          <cell r="B77" t="str">
            <v>114</v>
          </cell>
          <cell r="C77">
            <v>35797863.420000002</v>
          </cell>
          <cell r="D77">
            <v>893396</v>
          </cell>
          <cell r="E77">
            <v>1122882</v>
          </cell>
          <cell r="F77">
            <v>5191821.6100000003</v>
          </cell>
          <cell r="G77">
            <v>1081621.7600000002</v>
          </cell>
          <cell r="I77">
            <v>9</v>
          </cell>
          <cell r="J77">
            <v>16800</v>
          </cell>
          <cell r="K77">
            <v>2896092.6829051347</v>
          </cell>
          <cell r="M77">
            <v>20273.259999999998</v>
          </cell>
        </row>
        <row r="78">
          <cell r="B78" t="str">
            <v>115</v>
          </cell>
          <cell r="C78">
            <v>28967766.799999997</v>
          </cell>
          <cell r="D78">
            <v>1223965</v>
          </cell>
          <cell r="E78">
            <v>1121445</v>
          </cell>
          <cell r="F78">
            <v>5291476.959999999</v>
          </cell>
          <cell r="G78">
            <v>1453189.37</v>
          </cell>
          <cell r="I78">
            <v>14</v>
          </cell>
          <cell r="J78">
            <v>27450</v>
          </cell>
          <cell r="K78">
            <v>2629347.3100061626</v>
          </cell>
          <cell r="M78">
            <v>20273.259999999998</v>
          </cell>
        </row>
        <row r="79">
          <cell r="B79" t="str">
            <v>116</v>
          </cell>
          <cell r="C79">
            <v>36153424.109999999</v>
          </cell>
          <cell r="D79">
            <v>1577172</v>
          </cell>
          <cell r="E79">
            <v>1383904</v>
          </cell>
          <cell r="F79">
            <v>6209484.9500000002</v>
          </cell>
          <cell r="G79">
            <v>2352790.3199999994</v>
          </cell>
          <cell r="I79">
            <v>3</v>
          </cell>
          <cell r="K79">
            <v>3315263.9974378347</v>
          </cell>
          <cell r="M79">
            <v>20273.259999999998</v>
          </cell>
        </row>
        <row r="80">
          <cell r="B80" t="str">
            <v>117</v>
          </cell>
          <cell r="C80">
            <v>25125417.780000001</v>
          </cell>
          <cell r="D80">
            <v>705312</v>
          </cell>
          <cell r="E80">
            <v>1192136.92</v>
          </cell>
          <cell r="F80">
            <v>3329827.5800000005</v>
          </cell>
          <cell r="G80">
            <v>1043821.82</v>
          </cell>
          <cell r="I80">
            <v>6</v>
          </cell>
          <cell r="K80">
            <v>1867217.6516203184</v>
          </cell>
          <cell r="M80">
            <v>20273.259999999998</v>
          </cell>
        </row>
        <row r="81">
          <cell r="B81" t="str">
            <v>118</v>
          </cell>
          <cell r="C81">
            <v>42214820.399999999</v>
          </cell>
          <cell r="D81">
            <v>910920</v>
          </cell>
          <cell r="E81">
            <v>1504591</v>
          </cell>
          <cell r="F81">
            <v>4760659.72</v>
          </cell>
          <cell r="G81">
            <v>1377190.4599999995</v>
          </cell>
          <cell r="I81">
            <v>6059.11</v>
          </cell>
          <cell r="K81">
            <v>3810648.2754598232</v>
          </cell>
          <cell r="M81">
            <v>20273.259999999998</v>
          </cell>
        </row>
        <row r="82">
          <cell r="B82" t="str">
            <v>119</v>
          </cell>
          <cell r="C82">
            <v>28730207.289999999</v>
          </cell>
          <cell r="D82">
            <v>894760</v>
          </cell>
          <cell r="E82">
            <v>1022235</v>
          </cell>
          <cell r="F82">
            <v>3824476.75</v>
          </cell>
          <cell r="G82">
            <v>979257.51999999979</v>
          </cell>
          <cell r="I82">
            <v>70</v>
          </cell>
          <cell r="K82">
            <v>2210175.9954734617</v>
          </cell>
          <cell r="M82">
            <v>20273.259999999998</v>
          </cell>
        </row>
        <row r="83">
          <cell r="B83" t="str">
            <v>120</v>
          </cell>
          <cell r="C83">
            <v>23664592.450000003</v>
          </cell>
          <cell r="D83">
            <v>833605</v>
          </cell>
          <cell r="E83">
            <v>552289</v>
          </cell>
          <cell r="F83">
            <v>3577027.9300000006</v>
          </cell>
          <cell r="G83">
            <v>607723.83000000019</v>
          </cell>
          <cell r="I83">
            <v>6805.21</v>
          </cell>
          <cell r="K83">
            <v>1791004.6801875879</v>
          </cell>
          <cell r="M83">
            <v>20273.259999999998</v>
          </cell>
        </row>
        <row r="84">
          <cell r="B84" t="str">
            <v>121</v>
          </cell>
          <cell r="C84">
            <v>28468379.52</v>
          </cell>
          <cell r="D84">
            <v>1551393</v>
          </cell>
          <cell r="E84">
            <v>997924</v>
          </cell>
          <cell r="F84">
            <v>4976957.6900000013</v>
          </cell>
          <cell r="G84">
            <v>1940367.8799999992</v>
          </cell>
          <cell r="I84">
            <v>9</v>
          </cell>
          <cell r="K84">
            <v>2324495.4528951184</v>
          </cell>
          <cell r="M84">
            <v>20273.259999999998</v>
          </cell>
        </row>
        <row r="85">
          <cell r="B85" t="str">
            <v>122</v>
          </cell>
          <cell r="C85">
            <v>112947515.13000001</v>
          </cell>
          <cell r="D85">
            <v>3608104</v>
          </cell>
          <cell r="E85">
            <v>4226041.1400000006</v>
          </cell>
          <cell r="F85">
            <v>17480843.809999999</v>
          </cell>
          <cell r="G85">
            <v>3744353.0699999989</v>
          </cell>
          <cell r="I85">
            <v>2607.2199999999998</v>
          </cell>
          <cell r="K85">
            <v>9450407.7058362328</v>
          </cell>
          <cell r="M85">
            <v>20273.259999999998</v>
          </cell>
        </row>
        <row r="86">
          <cell r="B86" t="str">
            <v>125</v>
          </cell>
          <cell r="C86">
            <v>83256676.120000005</v>
          </cell>
          <cell r="D86">
            <v>2249930</v>
          </cell>
          <cell r="E86">
            <v>2844872</v>
          </cell>
          <cell r="F86">
            <v>10410171.420000002</v>
          </cell>
          <cell r="G86">
            <v>2551096.12</v>
          </cell>
          <cell r="I86">
            <v>0</v>
          </cell>
          <cell r="K86">
            <v>6439995.5755043542</v>
          </cell>
          <cell r="M86">
            <v>20273.259999999998</v>
          </cell>
        </row>
        <row r="87">
          <cell r="B87" t="str">
            <v>126</v>
          </cell>
          <cell r="C87">
            <v>64814821.509999998</v>
          </cell>
          <cell r="D87">
            <v>1739657</v>
          </cell>
          <cell r="E87">
            <v>1862902</v>
          </cell>
          <cell r="F87">
            <v>7911823.330000001</v>
          </cell>
          <cell r="G87">
            <v>2612636.2799999993</v>
          </cell>
          <cell r="H87">
            <v>235000</v>
          </cell>
          <cell r="I87">
            <v>46</v>
          </cell>
          <cell r="K87">
            <v>5411120.5354896411</v>
          </cell>
          <cell r="M87">
            <v>20273.259999999998</v>
          </cell>
        </row>
        <row r="88">
          <cell r="B88" t="str">
            <v>127</v>
          </cell>
          <cell r="C88">
            <v>86227325.359999999</v>
          </cell>
          <cell r="D88">
            <v>3041265</v>
          </cell>
          <cell r="E88">
            <v>3182659</v>
          </cell>
          <cell r="F88">
            <v>12331768.59</v>
          </cell>
          <cell r="G88">
            <v>2852984.8000000003</v>
          </cell>
          <cell r="I88">
            <v>0</v>
          </cell>
          <cell r="K88">
            <v>6287569.6512971399</v>
          </cell>
          <cell r="M88">
            <v>20273.259999999998</v>
          </cell>
        </row>
        <row r="89">
          <cell r="B89" t="str">
            <v>128</v>
          </cell>
          <cell r="C89">
            <v>85933712.999999985</v>
          </cell>
          <cell r="D89">
            <v>3961218</v>
          </cell>
          <cell r="E89">
            <v>2946389</v>
          </cell>
          <cell r="F89">
            <v>16297350.509999996</v>
          </cell>
          <cell r="G89">
            <v>3359922.8699999987</v>
          </cell>
          <cell r="I89">
            <v>7368.2</v>
          </cell>
          <cell r="K89">
            <v>6554315.0241961125</v>
          </cell>
          <cell r="M89">
            <v>20273.259999999998</v>
          </cell>
        </row>
        <row r="90">
          <cell r="B90" t="str">
            <v>129</v>
          </cell>
          <cell r="C90">
            <v>40330921.059999995</v>
          </cell>
          <cell r="D90">
            <v>1463408</v>
          </cell>
          <cell r="E90">
            <v>1204540</v>
          </cell>
          <cell r="F90">
            <v>5582510.29</v>
          </cell>
          <cell r="G90">
            <v>2087473.77</v>
          </cell>
          <cell r="I90">
            <v>6555.01</v>
          </cell>
          <cell r="K90">
            <v>3086625.1112809624</v>
          </cell>
          <cell r="M90">
            <v>20273.259999999998</v>
          </cell>
        </row>
        <row r="91">
          <cell r="B91" t="str">
            <v>130</v>
          </cell>
          <cell r="C91">
            <v>62130374.080000006</v>
          </cell>
          <cell r="D91">
            <v>3452388</v>
          </cell>
          <cell r="E91">
            <v>2435618</v>
          </cell>
          <cell r="F91">
            <v>9634202.0099999998</v>
          </cell>
          <cell r="G91">
            <v>3011154.0599999987</v>
          </cell>
          <cell r="K91">
            <v>5487333.5069556516</v>
          </cell>
          <cell r="M91">
            <v>20273.259999999998</v>
          </cell>
        </row>
        <row r="92">
          <cell r="B92" t="str">
            <v>132</v>
          </cell>
          <cell r="C92">
            <v>26770456.82</v>
          </cell>
          <cell r="D92">
            <v>4776820</v>
          </cell>
          <cell r="E92">
            <v>625231</v>
          </cell>
          <cell r="F92">
            <v>2157006.1800000002</v>
          </cell>
          <cell r="G92">
            <v>1698868.8699999999</v>
          </cell>
          <cell r="I92">
            <v>37</v>
          </cell>
          <cell r="K92">
            <v>2324495.4528951184</v>
          </cell>
          <cell r="M92">
            <v>20273.259999999998</v>
          </cell>
        </row>
        <row r="93">
          <cell r="B93" t="str">
            <v>133</v>
          </cell>
          <cell r="C93">
            <v>29120698.210000001</v>
          </cell>
          <cell r="D93">
            <v>1202641</v>
          </cell>
          <cell r="E93">
            <v>984933</v>
          </cell>
          <cell r="F93">
            <v>4724632.75</v>
          </cell>
          <cell r="G93">
            <v>1550341.5799999996</v>
          </cell>
          <cell r="I93">
            <v>40</v>
          </cell>
          <cell r="K93">
            <v>2591240.8245290769</v>
          </cell>
          <cell r="M93">
            <v>20273.259999999998</v>
          </cell>
        </row>
        <row r="94">
          <cell r="B94" t="str">
            <v>134</v>
          </cell>
          <cell r="C94">
            <v>87107896.689999998</v>
          </cell>
          <cell r="D94">
            <v>4915332</v>
          </cell>
          <cell r="E94">
            <v>4662033</v>
          </cell>
          <cell r="F94">
            <v>16685149.719999999</v>
          </cell>
          <cell r="G94">
            <v>3211683.6799999983</v>
          </cell>
          <cell r="I94">
            <v>168.22</v>
          </cell>
          <cell r="K94">
            <v>7316444.6825819565</v>
          </cell>
          <cell r="M94">
            <v>20273.259999999998</v>
          </cell>
        </row>
        <row r="95">
          <cell r="B95" t="str">
            <v>136</v>
          </cell>
          <cell r="C95">
            <v>65751252.660000011</v>
          </cell>
          <cell r="D95">
            <v>1960673</v>
          </cell>
          <cell r="E95">
            <v>1600003.9100000001</v>
          </cell>
          <cell r="F95">
            <v>11072726.27</v>
          </cell>
          <cell r="G95">
            <v>3066549.4299999997</v>
          </cell>
          <cell r="I95">
            <v>12</v>
          </cell>
          <cell r="K95">
            <v>5906504.8127584551</v>
          </cell>
          <cell r="M95">
            <v>20273.259999999998</v>
          </cell>
        </row>
        <row r="96">
          <cell r="B96" t="str">
            <v>137</v>
          </cell>
          <cell r="C96">
            <v>46164249.560000002</v>
          </cell>
          <cell r="D96">
            <v>1718485</v>
          </cell>
          <cell r="E96">
            <v>2290407</v>
          </cell>
          <cell r="F96">
            <v>6925696.3500000006</v>
          </cell>
          <cell r="G96">
            <v>2117453.17</v>
          </cell>
          <cell r="K96">
            <v>3886861.2369309221</v>
          </cell>
          <cell r="M96">
            <v>20273.259999999998</v>
          </cell>
        </row>
        <row r="97">
          <cell r="B97" t="str">
            <v>138</v>
          </cell>
          <cell r="C97">
            <v>32490881.169999998</v>
          </cell>
          <cell r="D97">
            <v>1301144.02</v>
          </cell>
          <cell r="E97">
            <v>1162448</v>
          </cell>
          <cell r="F97">
            <v>5042046.2399999993</v>
          </cell>
          <cell r="G97">
            <v>1852851.6500000001</v>
          </cell>
          <cell r="I97">
            <v>43.33</v>
          </cell>
          <cell r="K97">
            <v>2476921.3671074202</v>
          </cell>
          <cell r="M97">
            <v>20273.259999999998</v>
          </cell>
        </row>
        <row r="98">
          <cell r="B98" t="str">
            <v>139</v>
          </cell>
          <cell r="C98">
            <v>51991868.550000004</v>
          </cell>
          <cell r="D98">
            <v>6714006</v>
          </cell>
          <cell r="E98">
            <v>2101757</v>
          </cell>
          <cell r="F98">
            <v>3751464.9599999995</v>
          </cell>
          <cell r="G98">
            <v>1461820.53</v>
          </cell>
          <cell r="K98">
            <v>4382245.5141997365</v>
          </cell>
          <cell r="M98">
            <v>20273.259999999998</v>
          </cell>
        </row>
        <row r="99">
          <cell r="B99" t="str">
            <v>140</v>
          </cell>
          <cell r="C99">
            <v>74911692.949999988</v>
          </cell>
          <cell r="D99">
            <v>1954723</v>
          </cell>
          <cell r="E99">
            <v>2640738</v>
          </cell>
          <cell r="F99">
            <v>8426062.8900000006</v>
          </cell>
          <cell r="G99">
            <v>2377976.8900000015</v>
          </cell>
          <cell r="K99">
            <v>6020824.2701801108</v>
          </cell>
          <cell r="M99">
            <v>20273.259999999998</v>
          </cell>
        </row>
        <row r="100">
          <cell r="B100" t="str">
            <v>141</v>
          </cell>
          <cell r="C100">
            <v>60453505.950000003</v>
          </cell>
          <cell r="D100">
            <v>3386932</v>
          </cell>
          <cell r="E100">
            <v>2530766</v>
          </cell>
          <cell r="F100">
            <v>10485461.939999999</v>
          </cell>
          <cell r="G100">
            <v>2228759.3899999997</v>
          </cell>
          <cell r="K100">
            <v>5411120.5354896411</v>
          </cell>
          <cell r="M100">
            <v>20273.259999999998</v>
          </cell>
        </row>
        <row r="101">
          <cell r="B101" t="str">
            <v>142</v>
          </cell>
          <cell r="C101">
            <v>60608260.829999998</v>
          </cell>
          <cell r="D101">
            <v>1636430</v>
          </cell>
          <cell r="E101">
            <v>2340054</v>
          </cell>
          <cell r="F101">
            <v>9116303.5799999982</v>
          </cell>
          <cell r="G101">
            <v>1905681.1700000006</v>
          </cell>
          <cell r="I101">
            <v>36</v>
          </cell>
          <cell r="K101">
            <v>5334907.5827484382</v>
          </cell>
          <cell r="M101">
            <v>20273.259999999998</v>
          </cell>
        </row>
        <row r="102">
          <cell r="B102" t="str">
            <v>143</v>
          </cell>
          <cell r="C102">
            <v>40874097.119999997</v>
          </cell>
          <cell r="D102">
            <v>1318474</v>
          </cell>
          <cell r="E102">
            <v>1386865</v>
          </cell>
          <cell r="F102">
            <v>6780213.5699999994</v>
          </cell>
          <cell r="G102">
            <v>2395917.9799999995</v>
          </cell>
          <cell r="I102">
            <v>1505.72</v>
          </cell>
          <cell r="K102">
            <v>3505796.4071221328</v>
          </cell>
          <cell r="M102">
            <v>20273.259999999998</v>
          </cell>
        </row>
        <row r="103">
          <cell r="B103" t="str">
            <v>144</v>
          </cell>
          <cell r="C103">
            <v>28870669.950000003</v>
          </cell>
          <cell r="D103">
            <v>762777</v>
          </cell>
          <cell r="E103">
            <v>1088709</v>
          </cell>
          <cell r="F103">
            <v>4530100.93</v>
          </cell>
          <cell r="G103">
            <v>1861885.7800000005</v>
          </cell>
          <cell r="I103">
            <v>6330.55</v>
          </cell>
          <cell r="K103">
            <v>2400708.4143662183</v>
          </cell>
          <cell r="M103">
            <v>20273.259999999998</v>
          </cell>
        </row>
        <row r="104">
          <cell r="B104" t="str">
            <v>145</v>
          </cell>
          <cell r="C104">
            <v>91704421.539999992</v>
          </cell>
          <cell r="D104">
            <v>4829500</v>
          </cell>
          <cell r="E104">
            <v>3078214</v>
          </cell>
          <cell r="F104">
            <v>16178714.029999999</v>
          </cell>
          <cell r="G104">
            <v>3423811.0399999986</v>
          </cell>
          <cell r="I104">
            <v>8004.13</v>
          </cell>
          <cell r="K104">
            <v>6859166.8813071568</v>
          </cell>
          <cell r="M104">
            <v>20273.259999999998</v>
          </cell>
        </row>
        <row r="105">
          <cell r="B105" t="str">
            <v>147</v>
          </cell>
          <cell r="C105">
            <v>37836977.210000001</v>
          </cell>
          <cell r="D105">
            <v>1923277</v>
          </cell>
          <cell r="E105">
            <v>1151133</v>
          </cell>
          <cell r="F105">
            <v>7117205.5200000005</v>
          </cell>
          <cell r="G105">
            <v>1435515.2</v>
          </cell>
          <cell r="I105">
            <v>0</v>
          </cell>
          <cell r="K105">
            <v>3124731.5785450791</v>
          </cell>
          <cell r="M105">
            <v>20273.259999999998</v>
          </cell>
        </row>
        <row r="106">
          <cell r="B106" t="str">
            <v>148</v>
          </cell>
          <cell r="C106">
            <v>51694753.120000005</v>
          </cell>
          <cell r="D106">
            <v>2230816</v>
          </cell>
          <cell r="E106">
            <v>1461198.6700000002</v>
          </cell>
          <cell r="F106">
            <v>7534933.1500000013</v>
          </cell>
          <cell r="G106">
            <v>3139053.9</v>
          </cell>
          <cell r="I106">
            <v>6873.33</v>
          </cell>
          <cell r="K106">
            <v>4534671.4483685801</v>
          </cell>
          <cell r="M106">
            <v>20273.259999999998</v>
          </cell>
        </row>
        <row r="107">
          <cell r="B107" t="str">
            <v>149</v>
          </cell>
          <cell r="C107">
            <v>36517797.580000006</v>
          </cell>
          <cell r="D107">
            <v>1522658</v>
          </cell>
          <cell r="E107">
            <v>985364</v>
          </cell>
          <cell r="F107">
            <v>6429892.7400000002</v>
          </cell>
          <cell r="G107">
            <v>794191.40999999992</v>
          </cell>
          <cell r="I107">
            <v>28</v>
          </cell>
          <cell r="K107">
            <v>3277157.5114821894</v>
          </cell>
          <cell r="M107">
            <v>20273.259999999998</v>
          </cell>
        </row>
        <row r="108">
          <cell r="B108" t="str">
            <v>150</v>
          </cell>
          <cell r="C108">
            <v>40125458.929999992</v>
          </cell>
          <cell r="D108">
            <v>1629770</v>
          </cell>
          <cell r="E108">
            <v>1471140.05</v>
          </cell>
          <cell r="F108">
            <v>6363282.46</v>
          </cell>
          <cell r="G108">
            <v>1363880.1700000002</v>
          </cell>
          <cell r="H108">
            <v>235000</v>
          </cell>
          <cell r="I108">
            <v>3</v>
          </cell>
          <cell r="K108">
            <v>3620115.8558138926</v>
          </cell>
          <cell r="M108">
            <v>20273.259999999998</v>
          </cell>
        </row>
        <row r="109">
          <cell r="B109" t="str">
            <v>151</v>
          </cell>
          <cell r="C109">
            <v>48991002.400000006</v>
          </cell>
          <cell r="D109">
            <v>2579371</v>
          </cell>
          <cell r="E109">
            <v>2078044.06</v>
          </cell>
          <cell r="F109">
            <v>9757922.1599999983</v>
          </cell>
          <cell r="G109">
            <v>2061267.0099999998</v>
          </cell>
          <cell r="K109">
            <v>4648990.8858336937</v>
          </cell>
          <cell r="M109">
            <v>20273.259999999998</v>
          </cell>
        </row>
        <row r="110">
          <cell r="B110" t="str">
            <v>152</v>
          </cell>
          <cell r="C110">
            <v>35798615.030000001</v>
          </cell>
          <cell r="D110">
            <v>2724710</v>
          </cell>
          <cell r="E110">
            <v>1622524</v>
          </cell>
          <cell r="F110">
            <v>8680649.620000001</v>
          </cell>
          <cell r="G110">
            <v>1906600.41</v>
          </cell>
          <cell r="K110">
            <v>3124731.5785450791</v>
          </cell>
          <cell r="M110">
            <v>20273.259999999998</v>
          </cell>
        </row>
        <row r="111">
          <cell r="B111" t="str">
            <v>153</v>
          </cell>
          <cell r="C111">
            <v>65854416.000000007</v>
          </cell>
          <cell r="D111">
            <v>2571858</v>
          </cell>
          <cell r="E111">
            <v>2646903</v>
          </cell>
          <cell r="F111">
            <v>9096555.1699999999</v>
          </cell>
          <cell r="G111">
            <v>3778690.7599999988</v>
          </cell>
          <cell r="J111">
            <v>0</v>
          </cell>
          <cell r="K111">
            <v>5906504.8127584551</v>
          </cell>
          <cell r="M111">
            <v>20273.259999999998</v>
          </cell>
        </row>
        <row r="112">
          <cell r="B112" t="str">
            <v>154</v>
          </cell>
          <cell r="C112">
            <v>25141132.799999997</v>
          </cell>
          <cell r="E112">
            <v>1049388</v>
          </cell>
          <cell r="F112">
            <v>9399120.0700000003</v>
          </cell>
          <cell r="G112">
            <v>1472698.6999999995</v>
          </cell>
          <cell r="K112">
            <v>2095856.5472602635</v>
          </cell>
          <cell r="M112">
            <v>20273.259999999998</v>
          </cell>
        </row>
        <row r="113">
          <cell r="B113" t="str">
            <v>156</v>
          </cell>
          <cell r="C113">
            <v>57732061.849999994</v>
          </cell>
          <cell r="D113">
            <v>2196450</v>
          </cell>
          <cell r="E113">
            <v>1948775.25</v>
          </cell>
          <cell r="F113">
            <v>9079770.9199999999</v>
          </cell>
          <cell r="G113">
            <v>1907637.4499999995</v>
          </cell>
          <cell r="K113">
            <v>4915736.2674625637</v>
          </cell>
          <cell r="M113">
            <v>20273.259999999998</v>
          </cell>
        </row>
        <row r="114">
          <cell r="B114" t="str">
            <v>157</v>
          </cell>
          <cell r="C114">
            <v>30572987.899999995</v>
          </cell>
          <cell r="D114">
            <v>833140</v>
          </cell>
          <cell r="E114">
            <v>1053965</v>
          </cell>
          <cell r="F114">
            <v>5316068</v>
          </cell>
          <cell r="G114">
            <v>913539.82999999984</v>
          </cell>
          <cell r="I114">
            <v>8820.26</v>
          </cell>
          <cell r="K114">
            <v>2362601.9383722045</v>
          </cell>
          <cell r="M114">
            <v>20273.259999999998</v>
          </cell>
        </row>
        <row r="115">
          <cell r="B115" t="str">
            <v>158</v>
          </cell>
          <cell r="C115">
            <v>37632626.25</v>
          </cell>
          <cell r="D115">
            <v>1293537</v>
          </cell>
          <cell r="E115">
            <v>1292864.25</v>
          </cell>
          <cell r="F115">
            <v>6174457.4200000009</v>
          </cell>
          <cell r="G115">
            <v>1429662.46</v>
          </cell>
          <cell r="I115">
            <v>1975.36</v>
          </cell>
          <cell r="K115">
            <v>3429583.4456510339</v>
          </cell>
          <cell r="M115">
            <v>20273.259999999998</v>
          </cell>
        </row>
        <row r="116">
          <cell r="B116" t="str">
            <v>159</v>
          </cell>
          <cell r="C116">
            <v>33196559.460000001</v>
          </cell>
          <cell r="D116">
            <v>1656025</v>
          </cell>
          <cell r="E116">
            <v>1411644</v>
          </cell>
          <cell r="F116">
            <v>6738191.3100000005</v>
          </cell>
          <cell r="G116">
            <v>1712803.8799999994</v>
          </cell>
          <cell r="I116">
            <v>19324.599999999999</v>
          </cell>
          <cell r="J116">
            <v>410</v>
          </cell>
          <cell r="K116">
            <v>2857986.2156410175</v>
          </cell>
          <cell r="M116">
            <v>20273.259999999998</v>
          </cell>
        </row>
        <row r="117">
          <cell r="B117" t="str">
            <v>161</v>
          </cell>
          <cell r="C117">
            <v>40142121.440000005</v>
          </cell>
          <cell r="D117">
            <v>1660969</v>
          </cell>
          <cell r="E117">
            <v>1383559</v>
          </cell>
          <cell r="F117">
            <v>5227701.3599999994</v>
          </cell>
          <cell r="G117">
            <v>1482855.4500000004</v>
          </cell>
          <cell r="I117">
            <v>77</v>
          </cell>
          <cell r="K117">
            <v>3696328.817284992</v>
          </cell>
          <cell r="M117">
            <v>20273.259999999998</v>
          </cell>
        </row>
        <row r="118">
          <cell r="B118" t="str">
            <v>162</v>
          </cell>
          <cell r="C118">
            <v>45454958.409999989</v>
          </cell>
          <cell r="D118">
            <v>1263985</v>
          </cell>
          <cell r="E118">
            <v>1470511.15</v>
          </cell>
          <cell r="F118">
            <v>5689988.6399999997</v>
          </cell>
          <cell r="G118">
            <v>1872068.8300000008</v>
          </cell>
          <cell r="I118">
            <v>92</v>
          </cell>
          <cell r="K118">
            <v>4229819.5800308911</v>
          </cell>
          <cell r="M118">
            <v>20273.259999999998</v>
          </cell>
        </row>
        <row r="119">
          <cell r="B119" t="str">
            <v>163</v>
          </cell>
          <cell r="C119">
            <v>43135399.299999997</v>
          </cell>
          <cell r="D119">
            <v>2882136</v>
          </cell>
          <cell r="E119">
            <v>1196518.22</v>
          </cell>
          <cell r="F119">
            <v>4456869.55</v>
          </cell>
          <cell r="G119">
            <v>1917637.7900000003</v>
          </cell>
          <cell r="I119">
            <v>36</v>
          </cell>
          <cell r="K119">
            <v>3429583.4456510339</v>
          </cell>
          <cell r="M119">
            <v>20273.259999999998</v>
          </cell>
        </row>
        <row r="120">
          <cell r="B120" t="str">
            <v>164</v>
          </cell>
          <cell r="C120">
            <v>42920403.709999993</v>
          </cell>
          <cell r="D120">
            <v>5128254.9000000004</v>
          </cell>
          <cell r="E120">
            <v>1805034</v>
          </cell>
          <cell r="F120">
            <v>4286007.9499999993</v>
          </cell>
          <cell r="G120">
            <v>2662470.59</v>
          </cell>
          <cell r="I120">
            <v>1525.74</v>
          </cell>
          <cell r="K120">
            <v>4229819.5800308911</v>
          </cell>
          <cell r="M120">
            <v>20273.259999999998</v>
          </cell>
        </row>
        <row r="121">
          <cell r="B121" t="str">
            <v>165</v>
          </cell>
          <cell r="C121">
            <v>42638723.670000002</v>
          </cell>
          <cell r="D121">
            <v>1080405</v>
          </cell>
          <cell r="E121">
            <v>1209948</v>
          </cell>
          <cell r="F121">
            <v>4860443.7499999991</v>
          </cell>
          <cell r="G121">
            <v>1805610.4799999995</v>
          </cell>
          <cell r="I121">
            <v>16</v>
          </cell>
          <cell r="K121">
            <v>3772541.7787560918</v>
          </cell>
          <cell r="M121">
            <v>20273.259999999998</v>
          </cell>
        </row>
        <row r="122">
          <cell r="B122" t="str">
            <v>166</v>
          </cell>
          <cell r="C122">
            <v>48998390.909999996</v>
          </cell>
          <cell r="D122">
            <v>1636116</v>
          </cell>
          <cell r="E122">
            <v>1679664</v>
          </cell>
          <cell r="F122">
            <v>7175351.3600000003</v>
          </cell>
          <cell r="G122">
            <v>2363208.2700000014</v>
          </cell>
          <cell r="I122">
            <v>210672.66999999998</v>
          </cell>
          <cell r="K122">
            <v>4229819.5800308911</v>
          </cell>
          <cell r="M122">
            <v>20273.259999999998</v>
          </cell>
        </row>
        <row r="123">
          <cell r="B123" t="str">
            <v>167</v>
          </cell>
          <cell r="C123">
            <v>47704556.580000006</v>
          </cell>
          <cell r="D123">
            <v>1408599</v>
          </cell>
          <cell r="E123">
            <v>1473033</v>
          </cell>
          <cell r="F123">
            <v>10438077.470000001</v>
          </cell>
          <cell r="G123">
            <v>1805731.7300000002</v>
          </cell>
          <cell r="I123">
            <v>24</v>
          </cell>
          <cell r="K123">
            <v>3505796.4071221328</v>
          </cell>
          <cell r="M123">
            <v>20273.259999999998</v>
          </cell>
        </row>
        <row r="124">
          <cell r="B124" t="str">
            <v>168</v>
          </cell>
          <cell r="C124">
            <v>38320801.600000001</v>
          </cell>
          <cell r="D124">
            <v>1192964</v>
          </cell>
          <cell r="E124">
            <v>1224052</v>
          </cell>
          <cell r="F124">
            <v>4251833.09</v>
          </cell>
          <cell r="G124">
            <v>3232586.59</v>
          </cell>
          <cell r="H124">
            <v>29380</v>
          </cell>
          <cell r="I124">
            <v>32</v>
          </cell>
          <cell r="K124">
            <v>2705560.2727422761</v>
          </cell>
          <cell r="M124">
            <v>20273.259999999998</v>
          </cell>
        </row>
        <row r="125">
          <cell r="B125" t="str">
            <v>169</v>
          </cell>
          <cell r="C125">
            <v>17044444.41</v>
          </cell>
          <cell r="D125">
            <v>546817.4</v>
          </cell>
          <cell r="E125">
            <v>372476</v>
          </cell>
          <cell r="F125">
            <v>2362715.31</v>
          </cell>
          <cell r="G125">
            <v>838266.30000000028</v>
          </cell>
          <cell r="K125">
            <v>1371833.374351505</v>
          </cell>
          <cell r="M125">
            <v>20273.259999999998</v>
          </cell>
        </row>
        <row r="126">
          <cell r="B126" t="str">
            <v>170</v>
          </cell>
          <cell r="C126">
            <v>18939075.989999998</v>
          </cell>
          <cell r="D126">
            <v>667710</v>
          </cell>
          <cell r="E126">
            <v>394181</v>
          </cell>
          <cell r="F126">
            <v>2841573.0599999996</v>
          </cell>
          <cell r="G126">
            <v>1033557.7600000002</v>
          </cell>
          <cell r="K126">
            <v>1524259.2985587183</v>
          </cell>
          <cell r="M126">
            <v>20273.259999999998</v>
          </cell>
        </row>
        <row r="127">
          <cell r="B127" t="str">
            <v>171</v>
          </cell>
          <cell r="C127">
            <v>36250056.069999993</v>
          </cell>
          <cell r="D127">
            <v>768230</v>
          </cell>
          <cell r="E127">
            <v>1016899.25</v>
          </cell>
          <cell r="F127">
            <v>4564162.5999999996</v>
          </cell>
          <cell r="G127">
            <v>1421873.4100000001</v>
          </cell>
          <cell r="I127">
            <v>71</v>
          </cell>
          <cell r="K127">
            <v>2476921.3671074202</v>
          </cell>
          <cell r="M127">
            <v>20273.259999999998</v>
          </cell>
        </row>
        <row r="128">
          <cell r="B128" t="str">
            <v>172</v>
          </cell>
          <cell r="C128">
            <v>30485076.789999999</v>
          </cell>
          <cell r="D128">
            <v>3286242.18</v>
          </cell>
          <cell r="E128">
            <v>1096824</v>
          </cell>
          <cell r="F128">
            <v>1996500.6699999995</v>
          </cell>
          <cell r="G128">
            <v>1114991.9499999997</v>
          </cell>
          <cell r="K128">
            <v>2629347.3100061626</v>
          </cell>
          <cell r="M128">
            <v>20273.259999999998</v>
          </cell>
        </row>
        <row r="129">
          <cell r="B129" t="str">
            <v>173</v>
          </cell>
          <cell r="C129">
            <v>82889132.039999992</v>
          </cell>
          <cell r="D129">
            <v>5193917.5</v>
          </cell>
          <cell r="E129">
            <v>1995623</v>
          </cell>
          <cell r="F129">
            <v>11221549.799999999</v>
          </cell>
          <cell r="G129">
            <v>2554227.5200000005</v>
          </cell>
          <cell r="K129">
            <v>6478102.0514983675</v>
          </cell>
          <cell r="M129">
            <v>20273.259999999998</v>
          </cell>
        </row>
        <row r="130">
          <cell r="B130" t="str">
            <v>176</v>
          </cell>
          <cell r="C130">
            <v>31277348.150000002</v>
          </cell>
          <cell r="D130">
            <v>1567440</v>
          </cell>
          <cell r="E130">
            <v>1203903.3199999998</v>
          </cell>
          <cell r="F130">
            <v>6074515.2499999991</v>
          </cell>
          <cell r="G130">
            <v>2503210.83</v>
          </cell>
          <cell r="I130">
            <v>16</v>
          </cell>
          <cell r="K130">
            <v>2743666.7487362898</v>
          </cell>
          <cell r="M130">
            <v>20273.259999999998</v>
          </cell>
        </row>
        <row r="131">
          <cell r="B131" t="str">
            <v>177</v>
          </cell>
          <cell r="C131">
            <v>27539347.959999997</v>
          </cell>
          <cell r="D131">
            <v>1367586</v>
          </cell>
          <cell r="E131">
            <v>905003</v>
          </cell>
          <cell r="F131">
            <v>5055287.43</v>
          </cell>
          <cell r="G131">
            <v>804757.49000000011</v>
          </cell>
          <cell r="I131">
            <v>36</v>
          </cell>
          <cell r="K131">
            <v>2553134.3385734311</v>
          </cell>
          <cell r="M131">
            <v>20273.259999999998</v>
          </cell>
        </row>
        <row r="132">
          <cell r="B132" t="str">
            <v>179</v>
          </cell>
          <cell r="C132">
            <v>15054875.620000001</v>
          </cell>
          <cell r="D132">
            <v>810930.67999999993</v>
          </cell>
          <cell r="E132">
            <v>143271</v>
          </cell>
          <cell r="F132">
            <v>2278808.83</v>
          </cell>
          <cell r="G132">
            <v>697585.89</v>
          </cell>
          <cell r="I132">
            <v>15</v>
          </cell>
          <cell r="J132">
            <v>1495000</v>
          </cell>
          <cell r="K132">
            <v>1295620.4029187742</v>
          </cell>
          <cell r="M132">
            <v>20273.259999999998</v>
          </cell>
        </row>
        <row r="133">
          <cell r="B133" t="str">
            <v>180</v>
          </cell>
          <cell r="C133">
            <v>64468814.29999999</v>
          </cell>
          <cell r="D133">
            <v>3279001</v>
          </cell>
          <cell r="E133">
            <v>2292926.9500000002</v>
          </cell>
          <cell r="F133">
            <v>10095374.029999997</v>
          </cell>
          <cell r="G133">
            <v>2865216.6800000006</v>
          </cell>
          <cell r="I133">
            <v>48336.71</v>
          </cell>
          <cell r="K133">
            <v>5182481.6398496963</v>
          </cell>
          <cell r="M133">
            <v>20273.259999999998</v>
          </cell>
        </row>
        <row r="134">
          <cell r="B134" t="str">
            <v>181</v>
          </cell>
          <cell r="C134">
            <v>22987967.59</v>
          </cell>
          <cell r="D134">
            <v>1560712.1</v>
          </cell>
          <cell r="E134">
            <v>815085.85</v>
          </cell>
          <cell r="F134">
            <v>3726714.689999999</v>
          </cell>
          <cell r="G134">
            <v>1405019.96</v>
          </cell>
          <cell r="I134">
            <v>1</v>
          </cell>
          <cell r="J134">
            <v>0</v>
          </cell>
          <cell r="K134">
            <v>1829111.1656646736</v>
          </cell>
          <cell r="M134">
            <v>20273.259999999998</v>
          </cell>
        </row>
        <row r="135">
          <cell r="B135" t="str">
            <v>182</v>
          </cell>
          <cell r="C135">
            <v>38036121.929999992</v>
          </cell>
          <cell r="D135">
            <v>1931570.5</v>
          </cell>
          <cell r="E135">
            <v>1306354</v>
          </cell>
          <cell r="F135">
            <v>5922285.9799999995</v>
          </cell>
          <cell r="G135">
            <v>1258143.8400000001</v>
          </cell>
          <cell r="K135">
            <v>3200944.5400161776</v>
          </cell>
          <cell r="M135">
            <v>20273.259999999998</v>
          </cell>
        </row>
        <row r="136">
          <cell r="B136" t="str">
            <v>183</v>
          </cell>
          <cell r="C136">
            <v>73391193.760000005</v>
          </cell>
          <cell r="D136">
            <v>2965377.49</v>
          </cell>
          <cell r="E136">
            <v>1788970.99</v>
          </cell>
          <cell r="F136">
            <v>8975301.3699999992</v>
          </cell>
          <cell r="G136">
            <v>2642505.790000001</v>
          </cell>
          <cell r="K136">
            <v>5182481.6398496963</v>
          </cell>
          <cell r="M136">
            <v>20273.259999999998</v>
          </cell>
        </row>
        <row r="137">
          <cell r="B137" t="str">
            <v>184</v>
          </cell>
          <cell r="C137">
            <v>30801668.320000004</v>
          </cell>
          <cell r="D137">
            <v>1340670.02</v>
          </cell>
          <cell r="E137">
            <v>608904</v>
          </cell>
          <cell r="F137">
            <v>4038863.0500000003</v>
          </cell>
          <cell r="G137">
            <v>1462195.8200000005</v>
          </cell>
          <cell r="I137">
            <v>39</v>
          </cell>
          <cell r="K137">
            <v>2286388.9569445616</v>
          </cell>
          <cell r="M137">
            <v>20273.259999999998</v>
          </cell>
        </row>
        <row r="138">
          <cell r="B138" t="str">
            <v>185</v>
          </cell>
          <cell r="C138">
            <v>42643279.049999997</v>
          </cell>
          <cell r="D138">
            <v>1475388</v>
          </cell>
          <cell r="E138">
            <v>1224252.48</v>
          </cell>
          <cell r="F138">
            <v>5712900.620000001</v>
          </cell>
          <cell r="G138">
            <v>1073645.3</v>
          </cell>
          <cell r="I138">
            <v>10</v>
          </cell>
          <cell r="K138">
            <v>3696328.817284992</v>
          </cell>
          <cell r="M138">
            <v>20273.259999999998</v>
          </cell>
        </row>
        <row r="139">
          <cell r="B139" t="str">
            <v>186</v>
          </cell>
          <cell r="C139">
            <v>44130492.860000007</v>
          </cell>
          <cell r="D139">
            <v>2211686</v>
          </cell>
          <cell r="E139">
            <v>1181956</v>
          </cell>
          <cell r="F139">
            <v>5350873.38</v>
          </cell>
          <cell r="G139">
            <v>1639480.9200000006</v>
          </cell>
          <cell r="K139">
            <v>3620115.8558138926</v>
          </cell>
          <cell r="M139">
            <v>20273.259999999998</v>
          </cell>
        </row>
        <row r="140">
          <cell r="B140" t="str">
            <v>187</v>
          </cell>
          <cell r="C140">
            <v>73046108.309999987</v>
          </cell>
          <cell r="D140">
            <v>2696955</v>
          </cell>
          <cell r="E140">
            <v>1680248.77</v>
          </cell>
          <cell r="F140">
            <v>11451452.169999998</v>
          </cell>
          <cell r="G140">
            <v>2156587.9700000002</v>
          </cell>
          <cell r="K140">
            <v>3810648.2754598232</v>
          </cell>
          <cell r="M140">
            <v>20273.259999999998</v>
          </cell>
        </row>
        <row r="141">
          <cell r="B141" t="str">
            <v>188</v>
          </cell>
          <cell r="C141">
            <v>42997146.82</v>
          </cell>
          <cell r="D141">
            <v>2310887</v>
          </cell>
          <cell r="E141">
            <v>1435767.7000000002</v>
          </cell>
          <cell r="F141">
            <v>9453378.7199999988</v>
          </cell>
          <cell r="G141">
            <v>1310373.5999999999</v>
          </cell>
          <cell r="K141">
            <v>2476921.3671074202</v>
          </cell>
          <cell r="M141">
            <v>20273.259999999998</v>
          </cell>
        </row>
        <row r="142">
          <cell r="B142" t="str">
            <v>190</v>
          </cell>
          <cell r="C142">
            <v>57298977.330000006</v>
          </cell>
          <cell r="D142">
            <v>6903475.7000000002</v>
          </cell>
          <cell r="E142">
            <v>1294190</v>
          </cell>
          <cell r="F142">
            <v>7915420.5099999988</v>
          </cell>
          <cell r="G142">
            <v>1434497.5000000002</v>
          </cell>
          <cell r="K142">
            <v>4001180.6843909472</v>
          </cell>
          <cell r="M142">
            <v>20273.259999999998</v>
          </cell>
        </row>
        <row r="143">
          <cell r="B143" t="str">
            <v>192</v>
          </cell>
          <cell r="C143">
            <v>0</v>
          </cell>
          <cell r="D143">
            <v>0</v>
          </cell>
          <cell r="E143">
            <v>0</v>
          </cell>
          <cell r="F143">
            <v>157882.71</v>
          </cell>
          <cell r="G143">
            <v>39415.199999999997</v>
          </cell>
          <cell r="I143">
            <v>2</v>
          </cell>
          <cell r="K143">
            <v>419171.33578753698</v>
          </cell>
          <cell r="L143">
            <v>1211.69</v>
          </cell>
          <cell r="M143">
            <v>40346.280000000006</v>
          </cell>
        </row>
        <row r="144">
          <cell r="B144" t="str">
            <v>195</v>
          </cell>
          <cell r="C144">
            <v>2773518.33</v>
          </cell>
          <cell r="D144">
            <v>2677720.7800000003</v>
          </cell>
          <cell r="E144">
            <v>1290838.01</v>
          </cell>
          <cell r="F144">
            <v>6450634.1500000013</v>
          </cell>
          <cell r="G144">
            <v>292237.36</v>
          </cell>
          <cell r="I144">
            <v>6</v>
          </cell>
          <cell r="K144">
            <v>1066981.5072788298</v>
          </cell>
          <cell r="L144">
            <v>3736.04</v>
          </cell>
          <cell r="M144">
            <v>104696.54000000001</v>
          </cell>
        </row>
        <row r="145">
          <cell r="B145" t="str">
            <v>197</v>
          </cell>
          <cell r="C145">
            <v>25970048.34</v>
          </cell>
          <cell r="D145">
            <v>1738112</v>
          </cell>
          <cell r="E145">
            <v>1366514</v>
          </cell>
          <cell r="F145">
            <v>4905053.6399999987</v>
          </cell>
          <cell r="G145">
            <v>1611574.9799999993</v>
          </cell>
          <cell r="K145">
            <v>2324495.4528951184</v>
          </cell>
          <cell r="M145">
            <v>20273.259999999998</v>
          </cell>
        </row>
        <row r="146">
          <cell r="B146" t="str">
            <v>199</v>
          </cell>
          <cell r="C146">
            <v>2655194.5</v>
          </cell>
          <cell r="D146">
            <v>376800</v>
          </cell>
          <cell r="E146">
            <v>164420</v>
          </cell>
          <cell r="F146">
            <v>1576506.17</v>
          </cell>
          <cell r="G146">
            <v>197465.15000000002</v>
          </cell>
          <cell r="K146">
            <v>152425.9341688446</v>
          </cell>
          <cell r="M146">
            <v>20273.259999999998</v>
          </cell>
        </row>
        <row r="147">
          <cell r="B147" t="str">
            <v>200</v>
          </cell>
          <cell r="C147">
            <v>2348401.9</v>
          </cell>
          <cell r="D147">
            <v>239954</v>
          </cell>
          <cell r="E147">
            <v>190296</v>
          </cell>
          <cell r="F147">
            <v>1485354.09</v>
          </cell>
          <cell r="G147">
            <v>295111.4499999999</v>
          </cell>
          <cell r="I147">
            <v>1</v>
          </cell>
          <cell r="K147">
            <v>190532.41016285869</v>
          </cell>
          <cell r="M147">
            <v>20273.259999999998</v>
          </cell>
        </row>
        <row r="148">
          <cell r="B148" t="str">
            <v>203</v>
          </cell>
          <cell r="C148">
            <v>2340039.5</v>
          </cell>
          <cell r="D148">
            <v>689108.7</v>
          </cell>
          <cell r="E148">
            <v>224160.5</v>
          </cell>
          <cell r="F148">
            <v>1728552.0999999999</v>
          </cell>
          <cell r="G148">
            <v>228731.57999999996</v>
          </cell>
          <cell r="K148">
            <v>152425.9341688446</v>
          </cell>
          <cell r="M148">
            <v>20273.259999999998</v>
          </cell>
        </row>
        <row r="149">
          <cell r="B149" t="str">
            <v>204</v>
          </cell>
          <cell r="C149">
            <v>4154761</v>
          </cell>
          <cell r="D149">
            <v>541845</v>
          </cell>
          <cell r="E149">
            <v>378555</v>
          </cell>
          <cell r="F149">
            <v>1064872.0799999998</v>
          </cell>
          <cell r="G149">
            <v>514046.34000000008</v>
          </cell>
          <cell r="I149">
            <v>2</v>
          </cell>
          <cell r="K149">
            <v>266745.3716339583</v>
          </cell>
          <cell r="M149">
            <v>20273.259999999998</v>
          </cell>
        </row>
        <row r="150">
          <cell r="B150" t="str">
            <v>205</v>
          </cell>
          <cell r="C150">
            <v>3436499.73</v>
          </cell>
          <cell r="D150">
            <v>7000</v>
          </cell>
          <cell r="E150">
            <v>224417</v>
          </cell>
          <cell r="F150">
            <v>1372956.7599999998</v>
          </cell>
          <cell r="G150">
            <v>192991</v>
          </cell>
          <cell r="K150">
            <v>228638.89563994421</v>
          </cell>
          <cell r="M150">
            <v>20273.259999999998</v>
          </cell>
        </row>
        <row r="151">
          <cell r="B151" t="str">
            <v>206</v>
          </cell>
          <cell r="C151">
            <v>2070448.17</v>
          </cell>
          <cell r="D151">
            <v>485592.05</v>
          </cell>
          <cell r="E151">
            <v>1264137.27</v>
          </cell>
          <cell r="F151">
            <v>6362693.2200000016</v>
          </cell>
          <cell r="G151">
            <v>468861.00000000017</v>
          </cell>
          <cell r="K151">
            <v>3391476.9501790372</v>
          </cell>
          <cell r="L151">
            <v>5782.79</v>
          </cell>
          <cell r="M151">
            <v>371852.49000000005</v>
          </cell>
        </row>
        <row r="152">
          <cell r="B152" t="str">
            <v>998</v>
          </cell>
          <cell r="C152">
            <v>0</v>
          </cell>
        </row>
      </sheetData>
      <sheetData sheetId="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51"/>
  <sheetViews>
    <sheetView view="pageBreakPreview" topLeftCell="D1" zoomScale="70" zoomScaleNormal="70" zoomScaleSheetLayoutView="70" zoomScalePageLayoutView="115" workbookViewId="0">
      <selection activeCell="U20" sqref="U20"/>
    </sheetView>
  </sheetViews>
  <sheetFormatPr defaultRowHeight="24" x14ac:dyDescent="0.55000000000000004"/>
  <cols>
    <col min="1" max="1" width="45.7109375" style="12" customWidth="1"/>
    <col min="2" max="2" width="19.85546875" style="12" customWidth="1"/>
    <col min="3" max="3" width="16.5703125" style="12" bestFit="1" customWidth="1"/>
    <col min="4" max="4" width="17.42578125" style="12" bestFit="1" customWidth="1"/>
    <col min="5" max="5" width="16.5703125" style="12" bestFit="1" customWidth="1"/>
    <col min="6" max="6" width="20.28515625" style="12" customWidth="1"/>
    <col min="7" max="7" width="11" style="12" bestFit="1" customWidth="1"/>
    <col min="8" max="8" width="17.28515625" style="12" customWidth="1"/>
    <col min="9" max="9" width="15.140625" style="12" bestFit="1" customWidth="1"/>
    <col min="10" max="10" width="42.85546875" style="12" customWidth="1"/>
    <col min="11" max="11" width="19.85546875" style="12" bestFit="1" customWidth="1"/>
    <col min="12" max="12" width="16.5703125" style="12" bestFit="1" customWidth="1"/>
    <col min="13" max="14" width="17.85546875" style="12" bestFit="1" customWidth="1"/>
    <col min="15" max="15" width="19.85546875" style="12" bestFit="1" customWidth="1"/>
    <col min="16" max="16" width="10.85546875" style="17" customWidth="1"/>
    <col min="17" max="17" width="17.28515625" style="18" customWidth="1"/>
    <col min="18" max="18" width="14.28515625" style="12" bestFit="1" customWidth="1"/>
    <col min="19" max="20" width="10.140625" style="167" bestFit="1" customWidth="1"/>
    <col min="21" max="21" width="14.5703125" style="167" customWidth="1"/>
    <col min="22" max="16384" width="9.140625" style="12"/>
  </cols>
  <sheetData>
    <row r="1" spans="1:21" x14ac:dyDescent="0.55000000000000004">
      <c r="A1" s="358" t="s">
        <v>1525</v>
      </c>
      <c r="B1" s="358"/>
      <c r="C1" s="358"/>
      <c r="D1" s="358"/>
      <c r="E1" s="358"/>
      <c r="F1" s="358"/>
      <c r="G1" s="358"/>
      <c r="H1" s="358"/>
      <c r="I1" s="358"/>
      <c r="J1" s="358"/>
      <c r="K1" s="358"/>
      <c r="L1" s="358"/>
      <c r="M1" s="358"/>
      <c r="N1" s="358"/>
      <c r="O1" s="358"/>
      <c r="P1" s="358"/>
      <c r="Q1" s="358"/>
      <c r="R1" s="358"/>
      <c r="S1" s="358"/>
      <c r="T1" s="358"/>
      <c r="U1" s="358"/>
    </row>
    <row r="2" spans="1:21" ht="24.75" thickBot="1" x14ac:dyDescent="0.6">
      <c r="A2" s="359" t="s">
        <v>420</v>
      </c>
      <c r="B2" s="359"/>
      <c r="C2" s="359"/>
      <c r="D2" s="359"/>
      <c r="E2" s="359"/>
      <c r="F2" s="359"/>
      <c r="G2" s="359"/>
      <c r="H2" s="359"/>
      <c r="I2" s="359"/>
      <c r="J2" s="359"/>
      <c r="K2" s="359"/>
      <c r="L2" s="359"/>
      <c r="M2" s="359"/>
      <c r="N2" s="359"/>
      <c r="O2" s="359"/>
      <c r="P2" s="359"/>
      <c r="Q2" s="359"/>
      <c r="R2" s="359"/>
      <c r="S2" s="359"/>
      <c r="T2" s="359"/>
      <c r="U2" s="359"/>
    </row>
    <row r="3" spans="1:21" ht="24.75" thickBot="1" x14ac:dyDescent="0.6">
      <c r="A3" s="369" t="s">
        <v>1511</v>
      </c>
      <c r="B3" s="370"/>
      <c r="C3" s="370"/>
      <c r="D3" s="370"/>
      <c r="E3" s="370"/>
      <c r="F3" s="370"/>
      <c r="G3" s="370"/>
      <c r="H3" s="370"/>
      <c r="I3" s="371"/>
      <c r="J3" s="369" t="s">
        <v>1510</v>
      </c>
      <c r="K3" s="370"/>
      <c r="L3" s="370"/>
      <c r="M3" s="370"/>
      <c r="N3" s="370"/>
      <c r="O3" s="370"/>
      <c r="P3" s="370"/>
      <c r="Q3" s="370"/>
      <c r="R3" s="371"/>
      <c r="S3" s="363" t="s">
        <v>324</v>
      </c>
      <c r="T3" s="364"/>
      <c r="U3" s="365"/>
    </row>
    <row r="4" spans="1:21" s="14" customFormat="1" x14ac:dyDescent="0.2">
      <c r="A4" s="372" t="s">
        <v>315</v>
      </c>
      <c r="B4" s="355" t="s">
        <v>316</v>
      </c>
      <c r="C4" s="355" t="s">
        <v>317</v>
      </c>
      <c r="D4" s="355" t="s">
        <v>318</v>
      </c>
      <c r="E4" s="355" t="s">
        <v>319</v>
      </c>
      <c r="F4" s="355" t="s">
        <v>320</v>
      </c>
      <c r="G4" s="355" t="s">
        <v>321</v>
      </c>
      <c r="H4" s="355" t="s">
        <v>322</v>
      </c>
      <c r="I4" s="360" t="s">
        <v>323</v>
      </c>
      <c r="J4" s="372" t="s">
        <v>315</v>
      </c>
      <c r="K4" s="355" t="s">
        <v>316</v>
      </c>
      <c r="L4" s="355" t="s">
        <v>317</v>
      </c>
      <c r="M4" s="355" t="s">
        <v>318</v>
      </c>
      <c r="N4" s="355" t="s">
        <v>319</v>
      </c>
      <c r="O4" s="355" t="s">
        <v>320</v>
      </c>
      <c r="P4" s="366" t="s">
        <v>321</v>
      </c>
      <c r="Q4" s="355" t="s">
        <v>322</v>
      </c>
      <c r="R4" s="360" t="s">
        <v>323</v>
      </c>
      <c r="S4" s="158" t="s">
        <v>320</v>
      </c>
      <c r="T4" s="159" t="s">
        <v>322</v>
      </c>
      <c r="U4" s="160" t="s">
        <v>323</v>
      </c>
    </row>
    <row r="5" spans="1:21" x14ac:dyDescent="0.55000000000000004">
      <c r="A5" s="372"/>
      <c r="B5" s="356"/>
      <c r="C5" s="356"/>
      <c r="D5" s="356"/>
      <c r="E5" s="356"/>
      <c r="F5" s="356"/>
      <c r="G5" s="356"/>
      <c r="H5" s="356"/>
      <c r="I5" s="361"/>
      <c r="J5" s="372"/>
      <c r="K5" s="356"/>
      <c r="L5" s="356"/>
      <c r="M5" s="356"/>
      <c r="N5" s="356"/>
      <c r="O5" s="356"/>
      <c r="P5" s="367"/>
      <c r="Q5" s="356"/>
      <c r="R5" s="361"/>
      <c r="S5" s="161" t="s">
        <v>326</v>
      </c>
      <c r="T5" s="162" t="s">
        <v>326</v>
      </c>
      <c r="U5" s="163" t="s">
        <v>326</v>
      </c>
    </row>
    <row r="6" spans="1:21" ht="24.75" thickBot="1" x14ac:dyDescent="0.6">
      <c r="A6" s="373"/>
      <c r="B6" s="357"/>
      <c r="C6" s="357"/>
      <c r="D6" s="357"/>
      <c r="E6" s="357"/>
      <c r="F6" s="357"/>
      <c r="G6" s="357"/>
      <c r="H6" s="357"/>
      <c r="I6" s="362"/>
      <c r="J6" s="373"/>
      <c r="K6" s="357"/>
      <c r="L6" s="357"/>
      <c r="M6" s="357"/>
      <c r="N6" s="357"/>
      <c r="O6" s="357"/>
      <c r="P6" s="368"/>
      <c r="Q6" s="357"/>
      <c r="R6" s="362"/>
      <c r="S6" s="164" t="s">
        <v>325</v>
      </c>
      <c r="T6" s="165" t="s">
        <v>325</v>
      </c>
      <c r="U6" s="166" t="s">
        <v>325</v>
      </c>
    </row>
    <row r="7" spans="1:21" x14ac:dyDescent="0.55000000000000004">
      <c r="A7" s="190" t="s">
        <v>327</v>
      </c>
      <c r="B7" s="191"/>
      <c r="C7" s="191"/>
      <c r="D7" s="191"/>
      <c r="E7" s="191"/>
      <c r="F7" s="191"/>
      <c r="G7" s="192"/>
      <c r="H7" s="193"/>
      <c r="I7" s="194"/>
      <c r="J7" s="190" t="s">
        <v>327</v>
      </c>
      <c r="K7" s="191"/>
      <c r="L7" s="191"/>
      <c r="M7" s="191"/>
      <c r="N7" s="191"/>
      <c r="O7" s="191"/>
      <c r="P7" s="192"/>
      <c r="Q7" s="193"/>
      <c r="R7" s="194"/>
      <c r="S7" s="195"/>
      <c r="T7" s="196"/>
      <c r="U7" s="197"/>
    </row>
    <row r="8" spans="1:21" x14ac:dyDescent="0.55000000000000004">
      <c r="A8" s="95" t="s">
        <v>418</v>
      </c>
      <c r="B8" s="97">
        <v>1562726488.6792996</v>
      </c>
      <c r="C8" s="97">
        <v>8765412.2360000014</v>
      </c>
      <c r="D8" s="97">
        <v>164261689.73020011</v>
      </c>
      <c r="E8" s="97">
        <v>70311112.708100021</v>
      </c>
      <c r="F8" s="97">
        <v>1806064703.3535998</v>
      </c>
      <c r="G8" s="98">
        <v>225522</v>
      </c>
      <c r="H8" s="99" t="s">
        <v>329</v>
      </c>
      <c r="I8" s="100">
        <v>8008.3748075735393</v>
      </c>
      <c r="J8" s="95" t="s">
        <v>418</v>
      </c>
      <c r="K8" s="97">
        <f>'[1]ตารางที่ 3'!$B5</f>
        <v>1632348916.4293387</v>
      </c>
      <c r="L8" s="97">
        <f>'[1]ตารางที่ 3'!$C5</f>
        <v>6921351.8717000009</v>
      </c>
      <c r="M8" s="97">
        <f>'[1]ตารางที่ 3'!$D5</f>
        <v>171126974.3686198</v>
      </c>
      <c r="N8" s="97">
        <f>'[1]ตารางที่ 3'!$E5</f>
        <v>75171057.699467048</v>
      </c>
      <c r="O8" s="97">
        <f>SUM(K8:N8)</f>
        <v>1885568300.3691256</v>
      </c>
      <c r="P8" s="98">
        <v>221355</v>
      </c>
      <c r="Q8" s="99" t="str">
        <f>VLOOKUP($J8,'[2]ตารางที่ 3'!$A$3:$I$31,8,FALSE)</f>
        <v>จำนวนราย</v>
      </c>
      <c r="R8" s="100">
        <f>O8/P8</f>
        <v>8518.3000174792778</v>
      </c>
      <c r="S8" s="178">
        <f>(O8-F8)*100/F8</f>
        <v>4.4020348145832866</v>
      </c>
      <c r="T8" s="179">
        <f>(P8-G8)*100/G8</f>
        <v>-1.8477133051320935</v>
      </c>
      <c r="U8" s="180">
        <f>(R8-I8)*100/I8</f>
        <v>6.3673994057258776</v>
      </c>
    </row>
    <row r="9" spans="1:21" x14ac:dyDescent="0.55000000000000004">
      <c r="A9" s="95" t="s">
        <v>419</v>
      </c>
      <c r="B9" s="97">
        <v>561192573.79400492</v>
      </c>
      <c r="C9" s="97">
        <v>5627369.0510750012</v>
      </c>
      <c r="D9" s="97">
        <v>57556143.700756051</v>
      </c>
      <c r="E9" s="97">
        <v>22702756.929123003</v>
      </c>
      <c r="F9" s="97">
        <v>647078843.47495902</v>
      </c>
      <c r="G9" s="98">
        <v>31915</v>
      </c>
      <c r="H9" s="99" t="s">
        <v>329</v>
      </c>
      <c r="I9" s="100">
        <v>20275.069511983675</v>
      </c>
      <c r="J9" s="95" t="s">
        <v>419</v>
      </c>
      <c r="K9" s="97">
        <f>'[1]ตารางที่ 3'!$B6</f>
        <v>602620527.98548532</v>
      </c>
      <c r="L9" s="97">
        <f>'[1]ตารางที่ 3'!$C6</f>
        <v>6666910.9756159959</v>
      </c>
      <c r="M9" s="97">
        <f>'[1]ตารางที่ 3'!$D6</f>
        <v>59657365.288876064</v>
      </c>
      <c r="N9" s="97">
        <f>'[1]ตารางที่ 3'!$E6</f>
        <v>23262006.346311003</v>
      </c>
      <c r="O9" s="97">
        <f>SUM(K9:N9)</f>
        <v>692206810.59628832</v>
      </c>
      <c r="P9" s="98">
        <v>21128</v>
      </c>
      <c r="Q9" s="99" t="str">
        <f>VLOOKUP($J9,'[2]ตารางที่ 3'!$A$3:$I$31,8,FALSE)</f>
        <v>จำนวนราย</v>
      </c>
      <c r="R9" s="100">
        <f t="shared" ref="R9:R11" si="0">O9/P9</f>
        <v>32762.53363291785</v>
      </c>
      <c r="S9" s="178">
        <f t="shared" ref="S9:S11" si="1">(O9-F9)*100/F9</f>
        <v>6.9741064132126418</v>
      </c>
      <c r="T9" s="179">
        <f t="shared" ref="T9:T11" si="2">(P9-G9)*100/G9</f>
        <v>-33.799154002819989</v>
      </c>
      <c r="U9" s="180">
        <f t="shared" ref="U9:U11" si="3">(R9-I9)*100/I9</f>
        <v>61.590240731620675</v>
      </c>
    </row>
    <row r="10" spans="1:21" x14ac:dyDescent="0.55000000000000004">
      <c r="A10" s="95" t="s">
        <v>1193</v>
      </c>
      <c r="B10" s="97">
        <v>912714056.69619966</v>
      </c>
      <c r="C10" s="97">
        <v>5782791.2300000023</v>
      </c>
      <c r="D10" s="97">
        <v>95364436.010800064</v>
      </c>
      <c r="E10" s="97">
        <v>45459198.361900017</v>
      </c>
      <c r="F10" s="97">
        <v>1059320482.2988998</v>
      </c>
      <c r="G10" s="98">
        <v>632387</v>
      </c>
      <c r="H10" s="99" t="s">
        <v>329</v>
      </c>
      <c r="I10" s="100">
        <v>1675.1142612022381</v>
      </c>
      <c r="J10" s="95" t="s">
        <v>1193</v>
      </c>
      <c r="K10" s="97">
        <f>'[1]ตารางที่ 3'!$B7</f>
        <v>959411896.92517781</v>
      </c>
      <c r="L10" s="97">
        <f>'[1]ตารางที่ 3'!$C7</f>
        <v>4608000.4217000017</v>
      </c>
      <c r="M10" s="97">
        <f>'[1]ตารางที่ 3'!$D7</f>
        <v>101928913.54526474</v>
      </c>
      <c r="N10" s="97">
        <f>'[1]ตารางที่ 3'!$E7</f>
        <v>49357336.137277</v>
      </c>
      <c r="O10" s="97">
        <f t="shared" ref="O10:O11" si="4">SUM(K10:N10)</f>
        <v>1115306147.0294194</v>
      </c>
      <c r="P10" s="98">
        <v>760828</v>
      </c>
      <c r="Q10" s="99" t="str">
        <f>VLOOKUP($J10,'[2]ตารางที่ 3'!$A$3:$I$31,8,FALSE)</f>
        <v>จำนวนราย</v>
      </c>
      <c r="R10" s="100">
        <f t="shared" si="0"/>
        <v>1465.9110167204933</v>
      </c>
      <c r="S10" s="178">
        <f t="shared" si="1"/>
        <v>5.2850544916323674</v>
      </c>
      <c r="T10" s="179">
        <f t="shared" si="2"/>
        <v>20.310506066696501</v>
      </c>
      <c r="U10" s="180">
        <f t="shared" si="3"/>
        <v>-12.488894001272403</v>
      </c>
    </row>
    <row r="11" spans="1:21" x14ac:dyDescent="0.55000000000000004">
      <c r="A11" s="95" t="s">
        <v>476</v>
      </c>
      <c r="B11" s="97">
        <v>967125720.56999969</v>
      </c>
      <c r="C11" s="97">
        <v>4160276.18</v>
      </c>
      <c r="D11" s="97">
        <v>106281672.62000011</v>
      </c>
      <c r="E11" s="97">
        <v>34310328.327500001</v>
      </c>
      <c r="F11" s="97">
        <v>1111877997.6974998</v>
      </c>
      <c r="G11" s="98">
        <v>6000000</v>
      </c>
      <c r="H11" s="99" t="s">
        <v>482</v>
      </c>
      <c r="I11" s="100">
        <v>185.31299961624995</v>
      </c>
      <c r="J11" s="95" t="s">
        <v>476</v>
      </c>
      <c r="K11" s="97">
        <f>'[1]ตารางที่ 3'!$B8</f>
        <v>1010874678.4425004</v>
      </c>
      <c r="L11" s="97">
        <f>'[1]ตารางที่ 3'!$C8</f>
        <v>2541115.0674999999</v>
      </c>
      <c r="M11" s="97">
        <f>'[1]ตารางที่ 3'!$D8</f>
        <v>110926336.09799582</v>
      </c>
      <c r="N11" s="97">
        <f>'[1]ตารางที่ 3'!$E8</f>
        <v>35953375.382500008</v>
      </c>
      <c r="O11" s="97">
        <f t="shared" si="4"/>
        <v>1160295504.9904962</v>
      </c>
      <c r="P11" s="98">
        <v>6000000</v>
      </c>
      <c r="Q11" s="99" t="str">
        <f>VLOOKUP($J11,'[2]ตารางที่ 3'!$A$3:$I$31,8,FALSE)</f>
        <v>จำนวนครัวเรือน</v>
      </c>
      <c r="R11" s="100">
        <f t="shared" si="0"/>
        <v>193.3825841650827</v>
      </c>
      <c r="S11" s="178">
        <f t="shared" si="1"/>
        <v>4.3545701410820605</v>
      </c>
      <c r="T11" s="179">
        <f t="shared" si="2"/>
        <v>0</v>
      </c>
      <c r="U11" s="180">
        <f t="shared" si="3"/>
        <v>4.3545701410820694</v>
      </c>
    </row>
    <row r="12" spans="1:21" x14ac:dyDescent="0.55000000000000004">
      <c r="A12" s="181"/>
      <c r="B12" s="182"/>
      <c r="C12" s="182"/>
      <c r="D12" s="182"/>
      <c r="E12" s="182"/>
      <c r="F12" s="182"/>
      <c r="G12" s="183"/>
      <c r="H12" s="184"/>
      <c r="I12" s="185"/>
      <c r="J12" s="181"/>
      <c r="K12" s="182"/>
      <c r="L12" s="182"/>
      <c r="M12" s="182"/>
      <c r="N12" s="182"/>
      <c r="O12" s="182"/>
      <c r="P12" s="183"/>
      <c r="Q12" s="184"/>
      <c r="R12" s="185"/>
      <c r="S12" s="187"/>
      <c r="T12" s="188"/>
      <c r="U12" s="189"/>
    </row>
    <row r="13" spans="1:21" x14ac:dyDescent="0.55000000000000004">
      <c r="A13" s="170" t="s">
        <v>328</v>
      </c>
      <c r="B13" s="171"/>
      <c r="C13" s="171"/>
      <c r="D13" s="171"/>
      <c r="E13" s="171"/>
      <c r="F13" s="171"/>
      <c r="G13" s="172"/>
      <c r="H13" s="173"/>
      <c r="I13" s="174"/>
      <c r="J13" s="170" t="s">
        <v>328</v>
      </c>
      <c r="K13" s="171"/>
      <c r="L13" s="171"/>
      <c r="M13" s="171"/>
      <c r="N13" s="171"/>
      <c r="O13" s="171"/>
      <c r="P13" s="172"/>
      <c r="Q13" s="173"/>
      <c r="R13" s="174"/>
      <c r="S13" s="175"/>
      <c r="T13" s="176"/>
      <c r="U13" s="177"/>
    </row>
    <row r="14" spans="1:21" x14ac:dyDescent="0.55000000000000004">
      <c r="A14" s="95" t="s">
        <v>477</v>
      </c>
      <c r="B14" s="96">
        <v>11615360.290000003</v>
      </c>
      <c r="C14" s="96">
        <v>9400</v>
      </c>
      <c r="D14" s="96">
        <v>0</v>
      </c>
      <c r="E14" s="96">
        <v>2043674.77</v>
      </c>
      <c r="F14" s="97">
        <v>13668435.060000002</v>
      </c>
      <c r="G14" s="98">
        <v>859655</v>
      </c>
      <c r="H14" s="99" t="s">
        <v>1512</v>
      </c>
      <c r="I14" s="100">
        <f t="shared" ref="I14:I34" si="5">F14/G14</f>
        <v>15.899907590835861</v>
      </c>
      <c r="J14" s="95" t="s">
        <v>477</v>
      </c>
      <c r="K14" s="96">
        <f>'[1]ตารางที่ 3'!$B11</f>
        <v>8886660.1500000004</v>
      </c>
      <c r="L14" s="96">
        <f>'[1]ตารางที่ 3'!$C11</f>
        <v>0</v>
      </c>
      <c r="M14" s="96">
        <f>'[1]ตารางที่ 3'!$D11</f>
        <v>0</v>
      </c>
      <c r="N14" s="96">
        <f>'[1]ตารางที่ 3'!$E11</f>
        <v>2382647.6399999997</v>
      </c>
      <c r="O14" s="97">
        <f t="shared" ref="O14:O34" si="6">SUM(K14:N14)</f>
        <v>11269307.789999999</v>
      </c>
      <c r="P14" s="98">
        <v>909431</v>
      </c>
      <c r="Q14" s="99" t="str">
        <f>VLOOKUP($J14,'[2]ตารางที่ 3'!$A$3:$I$31,8,FALSE)</f>
        <v>จำนวนกิโลเมตร</v>
      </c>
      <c r="R14" s="100">
        <f>O14/P14</f>
        <v>12.391602870366196</v>
      </c>
      <c r="S14" s="178">
        <f>(O14-F14)*100/F14</f>
        <v>-17.552318604643556</v>
      </c>
      <c r="T14" s="179">
        <f>(P14-G14)*100/G14</f>
        <v>5.790229801490133</v>
      </c>
      <c r="U14" s="180">
        <f>(R14-I14)*100/I14</f>
        <v>-22.064937801850665</v>
      </c>
    </row>
    <row r="15" spans="1:21" x14ac:dyDescent="0.55000000000000004">
      <c r="A15" s="95" t="s">
        <v>1194</v>
      </c>
      <c r="B15" s="96">
        <v>12568895.544000002</v>
      </c>
      <c r="C15" s="96">
        <v>2.9103830456733705E-12</v>
      </c>
      <c r="D15" s="96">
        <v>824623.7480000006</v>
      </c>
      <c r="E15" s="96">
        <v>853170.40800000005</v>
      </c>
      <c r="F15" s="97">
        <v>14246689.700000003</v>
      </c>
      <c r="G15" s="98">
        <v>6509</v>
      </c>
      <c r="H15" s="99" t="s">
        <v>1513</v>
      </c>
      <c r="I15" s="100">
        <f t="shared" si="5"/>
        <v>2188.7678137962826</v>
      </c>
      <c r="J15" s="95" t="s">
        <v>1194</v>
      </c>
      <c r="K15" s="96">
        <f>'[1]ตารางที่ 3'!$B12</f>
        <v>13455227.366000006</v>
      </c>
      <c r="L15" s="96">
        <f>'[1]ตารางที่ 3'!$C12</f>
        <v>2.0000000000232832</v>
      </c>
      <c r="M15" s="96">
        <f>'[1]ตารางที่ 3'!$D12</f>
        <v>943273.58783831727</v>
      </c>
      <c r="N15" s="96">
        <f>'[1]ตารางที่ 3'!$E12</f>
        <v>744020.01799999853</v>
      </c>
      <c r="O15" s="97">
        <f t="shared" si="6"/>
        <v>15142522.971838322</v>
      </c>
      <c r="P15" s="98">
        <v>3605</v>
      </c>
      <c r="Q15" s="99" t="str">
        <f>VLOOKUP($J15,'[2]ตารางที่ 3'!$A$3:$I$31,8,FALSE)</f>
        <v>จำนวนเรื่อง</v>
      </c>
      <c r="R15" s="100">
        <f t="shared" ref="R15:R34" si="7">O15/P15</f>
        <v>4200.4224609815037</v>
      </c>
      <c r="S15" s="178">
        <f t="shared" ref="S15:S34" si="8">(O15-F15)*100/F15</f>
        <v>6.2880099918110686</v>
      </c>
      <c r="T15" s="179">
        <f t="shared" ref="T15:T34" si="9">(P15-G15)*100/G15</f>
        <v>-44.615148256260561</v>
      </c>
      <c r="U15" s="180">
        <f t="shared" ref="U15:U34" si="10">(R15-I15)*100/I15</f>
        <v>91.908087943605608</v>
      </c>
    </row>
    <row r="16" spans="1:21" x14ac:dyDescent="0.55000000000000004">
      <c r="A16" s="95" t="s">
        <v>478</v>
      </c>
      <c r="B16" s="97">
        <v>9426273.4079999998</v>
      </c>
      <c r="C16" s="97">
        <v>2.1827872842550277E-12</v>
      </c>
      <c r="D16" s="97">
        <v>482068.1460000003</v>
      </c>
      <c r="E16" s="97">
        <v>328673.72100000014</v>
      </c>
      <c r="F16" s="97">
        <v>10237015.275</v>
      </c>
      <c r="G16" s="98">
        <v>47517</v>
      </c>
      <c r="H16" s="99" t="s">
        <v>1514</v>
      </c>
      <c r="I16" s="100">
        <f t="shared" si="5"/>
        <v>215.4390065660711</v>
      </c>
      <c r="J16" s="95" t="s">
        <v>478</v>
      </c>
      <c r="K16" s="96">
        <f>'[1]ตารางที่ 3'!$B13</f>
        <v>10091038.872000005</v>
      </c>
      <c r="L16" s="96">
        <f>'[1]ตารางที่ 3'!$C13</f>
        <v>1.5000000000174623</v>
      </c>
      <c r="M16" s="96">
        <f>'[1]ตารางที่ 3'!$D13</f>
        <v>564555.88325659395</v>
      </c>
      <c r="N16" s="96">
        <f>'[1]ตารางที่ 3'!$E13</f>
        <v>230862.93599999888</v>
      </c>
      <c r="O16" s="97">
        <f t="shared" si="6"/>
        <v>10886459.191256598</v>
      </c>
      <c r="P16" s="98">
        <v>57534</v>
      </c>
      <c r="Q16" s="99" t="str">
        <f>VLOOKUP($J16,'[2]ตารางที่ 3'!$A$3:$I$31,8,FALSE)</f>
        <v>จำนวนหนังสือเข้า-ออก</v>
      </c>
      <c r="R16" s="100">
        <f t="shared" si="7"/>
        <v>189.21783973401116</v>
      </c>
      <c r="S16" s="178">
        <f t="shared" si="8"/>
        <v>6.3440748969342264</v>
      </c>
      <c r="T16" s="179">
        <f t="shared" si="9"/>
        <v>21.080876317949365</v>
      </c>
      <c r="U16" s="180">
        <f t="shared" si="10"/>
        <v>-12.171039613487261</v>
      </c>
    </row>
    <row r="17" spans="1:21" x14ac:dyDescent="0.55000000000000004">
      <c r="A17" s="95" t="s">
        <v>479</v>
      </c>
      <c r="B17" s="97">
        <v>2636389.5809999998</v>
      </c>
      <c r="C17" s="97">
        <v>-4.2973624658770856E-12</v>
      </c>
      <c r="D17" s="97">
        <v>223578.35500000016</v>
      </c>
      <c r="E17" s="97">
        <v>77968.212000000014</v>
      </c>
      <c r="F17" s="97">
        <v>2937936.1479999996</v>
      </c>
      <c r="G17" s="98">
        <v>1</v>
      </c>
      <c r="H17" s="99" t="s">
        <v>1515</v>
      </c>
      <c r="I17" s="100">
        <f t="shared" si="5"/>
        <v>2937936.1479999996</v>
      </c>
      <c r="J17" s="95" t="s">
        <v>479</v>
      </c>
      <c r="K17" s="96">
        <f>'[1]ตารางที่ 3'!$B14</f>
        <v>2961041.8810000005</v>
      </c>
      <c r="L17" s="96">
        <f>'[1]ตารางที่ 3'!$C14</f>
        <v>2.5465851649641989E-12</v>
      </c>
      <c r="M17" s="96">
        <f>'[1]ตารางที่ 3'!$D14</f>
        <v>267623.85414377088</v>
      </c>
      <c r="N17" s="96">
        <f>'[1]ตารางที่ 3'!$E14</f>
        <v>92187.696999999986</v>
      </c>
      <c r="O17" s="97">
        <f t="shared" si="6"/>
        <v>3320853.4321437716</v>
      </c>
      <c r="P17" s="98">
        <v>1</v>
      </c>
      <c r="Q17" s="99" t="str">
        <f>VLOOKUP($J17,'[2]ตารางที่ 3'!$A$3:$I$31,8,FALSE)</f>
        <v>จำนวนด้าน</v>
      </c>
      <c r="R17" s="100">
        <f t="shared" si="7"/>
        <v>3320853.4321437716</v>
      </c>
      <c r="S17" s="178">
        <f t="shared" si="8"/>
        <v>13.033546845612793</v>
      </c>
      <c r="T17" s="179">
        <f t="shared" si="9"/>
        <v>0</v>
      </c>
      <c r="U17" s="180">
        <f t="shared" si="10"/>
        <v>13.033546845612793</v>
      </c>
    </row>
    <row r="18" spans="1:21" x14ac:dyDescent="0.55000000000000004">
      <c r="A18" s="95" t="s">
        <v>480</v>
      </c>
      <c r="B18" s="97">
        <v>3695740.4099999992</v>
      </c>
      <c r="C18" s="97">
        <v>4050</v>
      </c>
      <c r="D18" s="97">
        <v>332523.22000000026</v>
      </c>
      <c r="E18" s="97">
        <v>111751.18999999989</v>
      </c>
      <c r="F18" s="97">
        <v>4144064.8199999994</v>
      </c>
      <c r="G18" s="98">
        <v>985</v>
      </c>
      <c r="H18" s="99" t="s">
        <v>1516</v>
      </c>
      <c r="I18" s="100">
        <f t="shared" si="5"/>
        <v>4207.1724060913702</v>
      </c>
      <c r="J18" s="95" t="s">
        <v>480</v>
      </c>
      <c r="K18" s="96">
        <f>'[1]ตารางที่ 3'!$B15</f>
        <v>4008283.2500000005</v>
      </c>
      <c r="L18" s="96">
        <f>'[1]ตารางที่ 3'!$C15</f>
        <v>0</v>
      </c>
      <c r="M18" s="96">
        <f>'[1]ตารางที่ 3'!$D15</f>
        <v>307835.91016285872</v>
      </c>
      <c r="N18" s="96">
        <f>'[1]ตารางที่ 3'!$E15</f>
        <v>119379.85000000003</v>
      </c>
      <c r="O18" s="97">
        <f t="shared" si="6"/>
        <v>4435499.0101628592</v>
      </c>
      <c r="P18" s="98">
        <v>540</v>
      </c>
      <c r="Q18" s="99" t="str">
        <f>VLOOKUP($J18,'[2]ตารางที่ 3'!$A$3:$I$31,8,FALSE)</f>
        <v>จำนวนงานตรวจสอบ/คนวัน</v>
      </c>
      <c r="R18" s="100">
        <f t="shared" si="7"/>
        <v>8213.8870558571471</v>
      </c>
      <c r="S18" s="178">
        <f t="shared" si="8"/>
        <v>7.0325683313722855</v>
      </c>
      <c r="T18" s="179">
        <f t="shared" si="9"/>
        <v>-45.17766497461929</v>
      </c>
      <c r="U18" s="180">
        <f t="shared" si="10"/>
        <v>95.23533297481795</v>
      </c>
    </row>
    <row r="19" spans="1:21" x14ac:dyDescent="0.55000000000000004">
      <c r="A19" s="95" t="s">
        <v>481</v>
      </c>
      <c r="B19" s="97">
        <v>27337120.191999998</v>
      </c>
      <c r="C19" s="97">
        <v>1065481.5279999999</v>
      </c>
      <c r="D19" s="97">
        <v>2543468.8640000015</v>
      </c>
      <c r="E19" s="97">
        <v>297777.03200000012</v>
      </c>
      <c r="F19" s="97">
        <v>31243847.616</v>
      </c>
      <c r="G19" s="98">
        <v>10785</v>
      </c>
      <c r="H19" s="99" t="s">
        <v>1517</v>
      </c>
      <c r="I19" s="100">
        <f t="shared" si="5"/>
        <v>2896.9724261474271</v>
      </c>
      <c r="J19" s="95" t="s">
        <v>481</v>
      </c>
      <c r="K19" s="96">
        <f>'[1]ตารางที่ 3'!$B16</f>
        <v>24446097.367999993</v>
      </c>
      <c r="L19" s="96">
        <f>'[1]ตารางที่ 3'!$C16</f>
        <v>187591.57899999994</v>
      </c>
      <c r="M19" s="96">
        <f>'[1]ตารางที่ 3'!$D16</f>
        <v>2159737.9941342231</v>
      </c>
      <c r="N19" s="96">
        <f>'[1]ตารางที่ 3'!$E16</f>
        <v>272386.3029999999</v>
      </c>
      <c r="O19" s="97">
        <f t="shared" si="6"/>
        <v>27065813.244134214</v>
      </c>
      <c r="P19" s="98">
        <v>10654</v>
      </c>
      <c r="Q19" s="99" t="str">
        <f>VLOOKUP($J19,'[2]ตารางที่ 3'!$A$3:$I$31,8,FALSE)</f>
        <v>จำนวนบุคลากรถัวเฉลี่ย</v>
      </c>
      <c r="R19" s="100">
        <f t="shared" si="7"/>
        <v>2540.4367602904276</v>
      </c>
      <c r="S19" s="178">
        <f t="shared" si="8"/>
        <v>-13.372342687160629</v>
      </c>
      <c r="T19" s="179">
        <f t="shared" si="9"/>
        <v>-1.214649976819657</v>
      </c>
      <c r="U19" s="180">
        <f t="shared" si="10"/>
        <v>-12.30718189234347</v>
      </c>
    </row>
    <row r="20" spans="1:21" x14ac:dyDescent="0.55000000000000004">
      <c r="A20" s="95" t="s">
        <v>1195</v>
      </c>
      <c r="B20" s="97">
        <v>17423740.26600226</v>
      </c>
      <c r="C20" s="97">
        <v>59621.849999999984</v>
      </c>
      <c r="D20" s="97">
        <v>1834137.2073000155</v>
      </c>
      <c r="E20" s="97">
        <v>175833.88784999863</v>
      </c>
      <c r="F20" s="97">
        <v>19493333.211152274</v>
      </c>
      <c r="G20" s="98">
        <v>19794</v>
      </c>
      <c r="H20" s="99" t="s">
        <v>1518</v>
      </c>
      <c r="I20" s="100">
        <f t="shared" si="5"/>
        <v>984.81020567607732</v>
      </c>
      <c r="J20" s="95" t="s">
        <v>1195</v>
      </c>
      <c r="K20" s="96">
        <f>'[1]ตารางที่ 3'!$B17</f>
        <v>17709671.581001371</v>
      </c>
      <c r="L20" s="96">
        <f>'[1]ตารางที่ 3'!$C17</f>
        <v>44114.874999999913</v>
      </c>
      <c r="M20" s="96">
        <f>'[1]ตารางที่ 3'!$D17</f>
        <v>1821805.9382082326</v>
      </c>
      <c r="N20" s="96">
        <f>'[1]ตารางที่ 3'!$E17</f>
        <v>145122.68399999925</v>
      </c>
      <c r="O20" s="97">
        <f t="shared" si="6"/>
        <v>19720715.078209605</v>
      </c>
      <c r="P20" s="98">
        <v>22659</v>
      </c>
      <c r="Q20" s="99" t="str">
        <f>VLOOKUP($J20,'[2]ตารางที่ 3'!$A$3:$I$31,8,FALSE)</f>
        <v>จำนวนเอกสารรายการ</v>
      </c>
      <c r="R20" s="100">
        <f t="shared" si="7"/>
        <v>870.32592251245001</v>
      </c>
      <c r="S20" s="178">
        <f t="shared" si="8"/>
        <v>1.1664596536381173</v>
      </c>
      <c r="T20" s="179">
        <f t="shared" si="9"/>
        <v>14.474083055471356</v>
      </c>
      <c r="U20" s="180">
        <f t="shared" si="10"/>
        <v>-11.625009824612171</v>
      </c>
    </row>
    <row r="21" spans="1:21" x14ac:dyDescent="0.55000000000000004">
      <c r="A21" s="95" t="s">
        <v>1196</v>
      </c>
      <c r="B21" s="97">
        <v>3645392.4670004728</v>
      </c>
      <c r="C21" s="97">
        <v>12474.074999999995</v>
      </c>
      <c r="D21" s="97">
        <v>383737.92635000328</v>
      </c>
      <c r="E21" s="97">
        <v>36787.941074999719</v>
      </c>
      <c r="F21" s="97">
        <v>4078392.4094254756</v>
      </c>
      <c r="G21" s="98">
        <v>927</v>
      </c>
      <c r="H21" s="99" t="s">
        <v>1410</v>
      </c>
      <c r="I21" s="100">
        <f t="shared" si="5"/>
        <v>4399.5603122173416</v>
      </c>
      <c r="J21" s="95" t="s">
        <v>1196</v>
      </c>
      <c r="K21" s="96">
        <f>'[1]ตารางที่ 3'!$B18</f>
        <v>4217431.789361327</v>
      </c>
      <c r="L21" s="96">
        <f>'[1]ตารางที่ 3'!$C18</f>
        <v>10505.642374999981</v>
      </c>
      <c r="M21" s="96">
        <f>'[1]ตารางที่ 3'!$D18</f>
        <v>433850.07128473202</v>
      </c>
      <c r="N21" s="96">
        <f>'[1]ตารางที่ 3'!$E18</f>
        <v>34559.930603999826</v>
      </c>
      <c r="O21" s="97">
        <f t="shared" si="6"/>
        <v>4696347.4336250583</v>
      </c>
      <c r="P21" s="98">
        <v>893</v>
      </c>
      <c r="Q21" s="99" t="str">
        <f>VLOOKUP($J21,'[2]ตารางที่ 3'!$A$3:$I$31,8,FALSE)</f>
        <v>จำนวนครั้งของการจัดซื้อจัดจ้าง</v>
      </c>
      <c r="R21" s="100">
        <f t="shared" si="7"/>
        <v>5259.0676748320921</v>
      </c>
      <c r="S21" s="178">
        <f t="shared" si="8"/>
        <v>15.151926596652189</v>
      </c>
      <c r="T21" s="179">
        <f t="shared" si="9"/>
        <v>-3.667745415318231</v>
      </c>
      <c r="U21" s="180">
        <f t="shared" si="10"/>
        <v>19.536210476032</v>
      </c>
    </row>
    <row r="22" spans="1:21" x14ac:dyDescent="0.55000000000000004">
      <c r="A22" s="95" t="s">
        <v>1197</v>
      </c>
      <c r="B22" s="97">
        <v>7608616.8809999991</v>
      </c>
      <c r="C22" s="97">
        <v>-2.0463630789890885E-12</v>
      </c>
      <c r="D22" s="97">
        <v>612596.3880000005</v>
      </c>
      <c r="E22" s="97">
        <v>102639.20999999999</v>
      </c>
      <c r="F22" s="97">
        <v>8323852.4789999994</v>
      </c>
      <c r="G22" s="98">
        <v>1</v>
      </c>
      <c r="H22" s="99" t="s">
        <v>1515</v>
      </c>
      <c r="I22" s="100">
        <f t="shared" si="5"/>
        <v>8323852.4789999994</v>
      </c>
      <c r="J22" s="95" t="s">
        <v>1197</v>
      </c>
      <c r="K22" s="96">
        <f>'[1]ตารางที่ 3'!$B19</f>
        <v>9186074.3400000054</v>
      </c>
      <c r="L22" s="96">
        <f>'[1]ตารางที่ 3'!$C19</f>
        <v>3.4924596548080443E-11</v>
      </c>
      <c r="M22" s="96">
        <f>'[1]ตารางที่ 3'!$D19</f>
        <v>670667.00738838047</v>
      </c>
      <c r="N22" s="96">
        <f>'[1]ตารางที่ 3'!$E19</f>
        <v>105929.22000000002</v>
      </c>
      <c r="O22" s="97">
        <f t="shared" si="6"/>
        <v>9962670.5673883874</v>
      </c>
      <c r="P22" s="98">
        <v>1</v>
      </c>
      <c r="Q22" s="99" t="str">
        <f>VLOOKUP($J22,'[2]ตารางที่ 3'!$A$3:$I$31,8,FALSE)</f>
        <v>จำนวนด้าน</v>
      </c>
      <c r="R22" s="100">
        <f t="shared" si="7"/>
        <v>9962670.5673883874</v>
      </c>
      <c r="S22" s="178">
        <f t="shared" si="8"/>
        <v>19.688216394066494</v>
      </c>
      <c r="T22" s="179">
        <f t="shared" si="9"/>
        <v>0</v>
      </c>
      <c r="U22" s="180">
        <f t="shared" si="10"/>
        <v>19.688216394066494</v>
      </c>
    </row>
    <row r="23" spans="1:21" x14ac:dyDescent="0.55000000000000004">
      <c r="A23" s="95" t="s">
        <v>1198</v>
      </c>
      <c r="B23" s="97">
        <v>6415017.7796669984</v>
      </c>
      <c r="C23" s="97">
        <v>748874.86432500009</v>
      </c>
      <c r="D23" s="97">
        <v>684508.4541960007</v>
      </c>
      <c r="E23" s="97">
        <v>158870.80836899992</v>
      </c>
      <c r="F23" s="97">
        <v>8007271.9065569984</v>
      </c>
      <c r="G23" s="98">
        <v>4</v>
      </c>
      <c r="H23" s="99" t="s">
        <v>1513</v>
      </c>
      <c r="I23" s="100">
        <f t="shared" si="5"/>
        <v>2001817.9766392496</v>
      </c>
      <c r="J23" s="95" t="s">
        <v>1198</v>
      </c>
      <c r="K23" s="96">
        <f>'[1]ตารางที่ 3'!$B20</f>
        <v>6257621.1262109987</v>
      </c>
      <c r="L23" s="96">
        <f>'[1]ตารางที่ 3'!$C20</f>
        <v>1230705.690984</v>
      </c>
      <c r="M23" s="96">
        <f>'[1]ตารางที่ 3'!$D20</f>
        <v>664795.7320400828</v>
      </c>
      <c r="N23" s="96">
        <f>'[1]ตารางที่ 3'!$E20</f>
        <v>150690.64997699996</v>
      </c>
      <c r="O23" s="97">
        <f t="shared" si="6"/>
        <v>8303813.1992120817</v>
      </c>
      <c r="P23" s="98">
        <v>5</v>
      </c>
      <c r="Q23" s="99" t="str">
        <f>VLOOKUP($J23,'[2]ตารางที่ 3'!$A$3:$I$31,8,FALSE)</f>
        <v>จำนวนเรื่อง</v>
      </c>
      <c r="R23" s="100">
        <f>O23/P23</f>
        <v>1660762.6398424164</v>
      </c>
      <c r="S23" s="178">
        <f t="shared" si="8"/>
        <v>3.7033998110174262</v>
      </c>
      <c r="T23" s="179">
        <f t="shared" si="9"/>
        <v>25</v>
      </c>
      <c r="U23" s="180">
        <f t="shared" si="10"/>
        <v>-17.037280151186057</v>
      </c>
    </row>
    <row r="24" spans="1:21" x14ac:dyDescent="0.55000000000000004">
      <c r="A24" s="95" t="s">
        <v>1199</v>
      </c>
      <c r="B24" s="97">
        <v>48618020.044999979</v>
      </c>
      <c r="C24" s="97">
        <v>169336.15000000081</v>
      </c>
      <c r="D24" s="97">
        <v>925563.72500000079</v>
      </c>
      <c r="E24" s="97">
        <v>24846943.209999718</v>
      </c>
      <c r="F24" s="97">
        <v>74559863.129999697</v>
      </c>
      <c r="G24" s="98">
        <v>10530</v>
      </c>
      <c r="H24" s="99" t="s">
        <v>1519</v>
      </c>
      <c r="I24" s="100">
        <f t="shared" si="5"/>
        <v>7080.7087492877208</v>
      </c>
      <c r="J24" s="95" t="s">
        <v>1199</v>
      </c>
      <c r="K24" s="249">
        <f>'[1]ตารางที่ 3'!$B21</f>
        <v>52960433.450000025</v>
      </c>
      <c r="L24" s="249">
        <f>'[1]ตารางที่ 3'!$C21</f>
        <v>441787.85000000062</v>
      </c>
      <c r="M24" s="249">
        <f>'[1]ตารางที่ 3'!$D21</f>
        <v>1261980.7893557805</v>
      </c>
      <c r="N24" s="249">
        <f>'[1]ตารางที่ 3'!$E21</f>
        <v>21221482.295000132</v>
      </c>
      <c r="O24" s="97">
        <f t="shared" si="6"/>
        <v>75885684.384355932</v>
      </c>
      <c r="P24" s="98">
        <v>10263</v>
      </c>
      <c r="Q24" s="99" t="str">
        <f>VLOOKUP($J24,'[2]ตารางที่ 3'!$A$3:$I$31,8,FALSE)</f>
        <v>จำนวนเครื่องคอมพิวเตอร์</v>
      </c>
      <c r="R24" s="100">
        <f t="shared" si="7"/>
        <v>7394.1035159656958</v>
      </c>
      <c r="S24" s="178">
        <f t="shared" si="8"/>
        <v>1.778197006671786</v>
      </c>
      <c r="T24" s="179">
        <f t="shared" si="9"/>
        <v>-2.5356125356125356</v>
      </c>
      <c r="U24" s="180">
        <f t="shared" si="10"/>
        <v>4.4260366832557647</v>
      </c>
    </row>
    <row r="25" spans="1:21" x14ac:dyDescent="0.55000000000000004">
      <c r="A25" s="95" t="s">
        <v>1200</v>
      </c>
      <c r="B25" s="97">
        <v>48618020.044999979</v>
      </c>
      <c r="C25" s="97">
        <v>169336.15000000081</v>
      </c>
      <c r="D25" s="97">
        <v>925563.72500000079</v>
      </c>
      <c r="E25" s="97">
        <v>24846943.209999718</v>
      </c>
      <c r="F25" s="97">
        <v>74559863.129999697</v>
      </c>
      <c r="G25" s="98">
        <v>1</v>
      </c>
      <c r="H25" s="99" t="s">
        <v>1520</v>
      </c>
      <c r="I25" s="100">
        <f t="shared" si="5"/>
        <v>74559863.129999697</v>
      </c>
      <c r="J25" s="95" t="s">
        <v>1200</v>
      </c>
      <c r="K25" s="96">
        <f>'[1]ตารางที่ 3'!$B22</f>
        <v>52960433.450000025</v>
      </c>
      <c r="L25" s="96">
        <f>'[1]ตารางที่ 3'!$C22</f>
        <v>441787.85000000062</v>
      </c>
      <c r="M25" s="96">
        <f>'[1]ตารางที่ 3'!$D22</f>
        <v>1261980.7893557805</v>
      </c>
      <c r="N25" s="96">
        <f>'[1]ตารางที่ 3'!$E22</f>
        <v>21221482.295000132</v>
      </c>
      <c r="O25" s="97">
        <f t="shared" si="6"/>
        <v>75885684.384355932</v>
      </c>
      <c r="P25" s="98">
        <v>1</v>
      </c>
      <c r="Q25" s="99" t="str">
        <f>VLOOKUP($J25,'[2]ตารางที่ 3'!$A$3:$I$31,8,FALSE)</f>
        <v>ระบบเครือข่ายอินเตอร์เน็ตและเว็บไซต์</v>
      </c>
      <c r="R25" s="100">
        <f t="shared" si="7"/>
        <v>75885684.384355932</v>
      </c>
      <c r="S25" s="178">
        <f t="shared" si="8"/>
        <v>1.778197006671786</v>
      </c>
      <c r="T25" s="179">
        <f t="shared" si="9"/>
        <v>0</v>
      </c>
      <c r="U25" s="180">
        <f t="shared" si="10"/>
        <v>1.778197006671786</v>
      </c>
    </row>
    <row r="26" spans="1:21" x14ac:dyDescent="0.55000000000000004">
      <c r="A26" s="95" t="s">
        <v>1201</v>
      </c>
      <c r="B26" s="97">
        <v>37652566.604400024</v>
      </c>
      <c r="C26" s="97">
        <v>1261506.8400000001</v>
      </c>
      <c r="D26" s="97">
        <v>2835866.7876000023</v>
      </c>
      <c r="E26" s="97">
        <v>1216706.7462000006</v>
      </c>
      <c r="F26" s="97">
        <v>42966646.978200033</v>
      </c>
      <c r="G26" s="98">
        <v>86538</v>
      </c>
      <c r="H26" s="99" t="s">
        <v>1521</v>
      </c>
      <c r="I26" s="100">
        <f t="shared" si="5"/>
        <v>496.50612422519623</v>
      </c>
      <c r="J26" s="95" t="s">
        <v>1201</v>
      </c>
      <c r="K26" s="249">
        <f>'[1]ตารางที่ 3'!$B23</f>
        <v>40008746.145599976</v>
      </c>
      <c r="L26" s="249">
        <f>'[1]ตารางที่ 3'!$C23</f>
        <v>412933.68000000017</v>
      </c>
      <c r="M26" s="249">
        <f>'[1]ตารางที่ 3'!$D23</f>
        <v>3147567.8273721808</v>
      </c>
      <c r="N26" s="249">
        <f>'[1]ตารางที่ 3'!$E23</f>
        <v>1320880.7232000006</v>
      </c>
      <c r="O26" s="97">
        <f t="shared" si="6"/>
        <v>44890128.376172155</v>
      </c>
      <c r="P26" s="98">
        <v>117306</v>
      </c>
      <c r="Q26" s="99" t="str">
        <f>VLOOKUP($J26,'[2]ตารางที่ 3'!$A$3:$I$31,8,FALSE)</f>
        <v>จำนวนชั่วโมง/คนการฝึกอบรม</v>
      </c>
      <c r="R26" s="100">
        <f t="shared" si="7"/>
        <v>382.67546737739036</v>
      </c>
      <c r="S26" s="178">
        <f t="shared" si="8"/>
        <v>4.4766849015424395</v>
      </c>
      <c r="T26" s="179">
        <f t="shared" si="9"/>
        <v>35.5543229563891</v>
      </c>
      <c r="U26" s="180">
        <f>(R26-I26)*100/I26</f>
        <v>-22.926334901798036</v>
      </c>
    </row>
    <row r="27" spans="1:21" x14ac:dyDescent="0.55000000000000004">
      <c r="A27" s="95" t="s">
        <v>1202</v>
      </c>
      <c r="B27" s="97">
        <v>36319001.480000012</v>
      </c>
      <c r="C27" s="97">
        <v>-1.8644641386345029E-11</v>
      </c>
      <c r="D27" s="97">
        <v>2252223.3450000021</v>
      </c>
      <c r="E27" s="97">
        <v>1777140.6349999988</v>
      </c>
      <c r="F27" s="97">
        <v>40348365.460000008</v>
      </c>
      <c r="G27" s="98">
        <v>22</v>
      </c>
      <c r="H27" s="99" t="s">
        <v>1522</v>
      </c>
      <c r="I27" s="100">
        <f t="shared" si="5"/>
        <v>1834016.6118181823</v>
      </c>
      <c r="J27" s="95" t="s">
        <v>1202</v>
      </c>
      <c r="K27" s="96">
        <f>'[1]ตารางที่ 3'!$B24</f>
        <v>37593849.724999994</v>
      </c>
      <c r="L27" s="96">
        <f>'[1]ตารางที่ 3'!$C24</f>
        <v>19008.619999999995</v>
      </c>
      <c r="M27" s="96">
        <f>'[1]ตารางที่ 3'!$D24</f>
        <v>2446736.0029211226</v>
      </c>
      <c r="N27" s="96">
        <f>'[1]ตารางที่ 3'!$E24</f>
        <v>1763393.1550000012</v>
      </c>
      <c r="O27" s="97">
        <f t="shared" si="6"/>
        <v>41822987.502921112</v>
      </c>
      <c r="P27" s="98">
        <v>12</v>
      </c>
      <c r="Q27" s="99" t="str">
        <f>VLOOKUP($J27,'[2]ตารางที่ 3'!$A$3:$I$31,8,FALSE)</f>
        <v>จำนวนสินค้า</v>
      </c>
      <c r="R27" s="100">
        <f t="shared" si="7"/>
        <v>3485248.9585767593</v>
      </c>
      <c r="S27" s="178">
        <f t="shared" si="8"/>
        <v>3.6547256031548376</v>
      </c>
      <c r="T27" s="179">
        <f t="shared" si="9"/>
        <v>-45.454545454545453</v>
      </c>
      <c r="U27" s="180">
        <f>(R27-I27)*100/I27</f>
        <v>90.033663605783858</v>
      </c>
    </row>
    <row r="28" spans="1:21" x14ac:dyDescent="0.55000000000000004">
      <c r="A28" s="95" t="s">
        <v>1203</v>
      </c>
      <c r="B28" s="97">
        <v>26114707.481600005</v>
      </c>
      <c r="C28" s="97">
        <v>1838195.8784</v>
      </c>
      <c r="D28" s="97">
        <v>2425705.3312000022</v>
      </c>
      <c r="E28" s="97">
        <v>2609653.2352</v>
      </c>
      <c r="F28" s="97">
        <v>32988261.92640001</v>
      </c>
      <c r="G28" s="98">
        <v>618200</v>
      </c>
      <c r="H28" s="99" t="s">
        <v>330</v>
      </c>
      <c r="I28" s="100">
        <f t="shared" si="5"/>
        <v>53.361795416370121</v>
      </c>
      <c r="J28" s="95" t="s">
        <v>1203</v>
      </c>
      <c r="K28" s="96">
        <f>'[1]ตารางที่ 3'!$B25</f>
        <v>37552475.788000003</v>
      </c>
      <c r="L28" s="96">
        <f>'[1]ตารางที่ 3'!$C25</f>
        <v>2878534.1374999993</v>
      </c>
      <c r="M28" s="96">
        <f>'[1]ตารางที่ 3'!$D25</f>
        <v>2635716.7843149733</v>
      </c>
      <c r="N28" s="96">
        <f>'[1]ตารางที่ 3'!$E25</f>
        <v>3283341.8010000042</v>
      </c>
      <c r="O28" s="97">
        <f t="shared" si="6"/>
        <v>46350068.510814987</v>
      </c>
      <c r="P28" s="98">
        <v>600000</v>
      </c>
      <c r="Q28" s="99" t="str">
        <f>VLOOKUP($J28,'[2]ตารางที่ 3'!$A$3:$I$31,8,FALSE)</f>
        <v>จำนวนไร่</v>
      </c>
      <c r="R28" s="100">
        <f t="shared" si="7"/>
        <v>77.25011418469164</v>
      </c>
      <c r="S28" s="178">
        <f t="shared" si="8"/>
        <v>40.504730483304805</v>
      </c>
      <c r="T28" s="179">
        <f t="shared" si="9"/>
        <v>-2.9440310579100615</v>
      </c>
      <c r="U28" s="180">
        <f t="shared" si="10"/>
        <v>44.766707307965042</v>
      </c>
    </row>
    <row r="29" spans="1:21" x14ac:dyDescent="0.55000000000000004">
      <c r="A29" s="95" t="s">
        <v>1204</v>
      </c>
      <c r="B29" s="97">
        <v>6229.7700000001059</v>
      </c>
      <c r="C29" s="97">
        <v>141281.07999999996</v>
      </c>
      <c r="D29" s="97">
        <v>438958.96000000054</v>
      </c>
      <c r="E29" s="97">
        <v>72727.260000000009</v>
      </c>
      <c r="F29" s="97">
        <v>659197.07000000065</v>
      </c>
      <c r="G29" s="98">
        <v>884</v>
      </c>
      <c r="H29" s="99" t="s">
        <v>1513</v>
      </c>
      <c r="I29" s="100">
        <f t="shared" si="5"/>
        <v>745.69804298642612</v>
      </c>
      <c r="J29" s="95" t="s">
        <v>1204</v>
      </c>
      <c r="K29" s="96">
        <f>'[1]ตารางที่ 3'!$B26</f>
        <v>61741.399999999667</v>
      </c>
      <c r="L29" s="96">
        <f>'[1]ตารางที่ 3'!$C26</f>
        <v>97355</v>
      </c>
      <c r="M29" s="96">
        <f>'[1]ตารางที่ 3'!$D26</f>
        <v>419171.33578753693</v>
      </c>
      <c r="N29" s="96">
        <f>'[1]ตารางที่ 3'!$E26</f>
        <v>79761.48000000001</v>
      </c>
      <c r="O29" s="97">
        <f t="shared" si="6"/>
        <v>658029.21578753658</v>
      </c>
      <c r="P29" s="98">
        <v>665</v>
      </c>
      <c r="Q29" s="99" t="str">
        <f>VLOOKUP($J29,'[2]ตารางที่ 3'!$A$3:$I$31,8,FALSE)</f>
        <v>จำนวนเรื่อง</v>
      </c>
      <c r="R29" s="100">
        <f>O29/P29</f>
        <v>989.51761772561895</v>
      </c>
      <c r="S29" s="178">
        <f>(O29-F29)*100/F29</f>
        <v>-0.17716313764320357</v>
      </c>
      <c r="T29" s="179">
        <f t="shared" si="9"/>
        <v>-24.773755656108598</v>
      </c>
      <c r="U29" s="180">
        <f>(R29-I29)*100/I29</f>
        <v>32.696823738832187</v>
      </c>
    </row>
    <row r="30" spans="1:21" x14ac:dyDescent="0.55000000000000004">
      <c r="A30" s="95" t="s">
        <v>1205</v>
      </c>
      <c r="B30" s="97">
        <v>523439286.69782782</v>
      </c>
      <c r="C30" s="97">
        <v>3881889.6101999995</v>
      </c>
      <c r="D30" s="97">
        <v>53558704.507248037</v>
      </c>
      <c r="E30" s="97">
        <v>23848590.96660801</v>
      </c>
      <c r="F30" s="97">
        <v>604728471.78188384</v>
      </c>
      <c r="G30" s="98">
        <v>781</v>
      </c>
      <c r="H30" s="99" t="s">
        <v>1513</v>
      </c>
      <c r="I30" s="100">
        <f t="shared" si="5"/>
        <v>774300.21995119564</v>
      </c>
      <c r="J30" s="95" t="s">
        <v>1205</v>
      </c>
      <c r="K30" s="96">
        <f>'[1]ตารางที่ 3'!$B27</f>
        <v>545312666.35568798</v>
      </c>
      <c r="L30" s="96">
        <f>'[1]ตารางที่ 3'!$C27</f>
        <v>3438122.4419999998</v>
      </c>
      <c r="M30" s="96">
        <f>'[1]ตารางที่ 3'!$D27</f>
        <v>55402033.242218308</v>
      </c>
      <c r="N30" s="96">
        <f>'[1]ตารางที่ 3'!$E27</f>
        <v>25319413.967268001</v>
      </c>
      <c r="O30" s="97">
        <f t="shared" si="6"/>
        <v>629472236.00717425</v>
      </c>
      <c r="P30" s="98">
        <v>491</v>
      </c>
      <c r="Q30" s="99" t="str">
        <f>VLOOKUP($J30,'[2]ตารางที่ 3'!$A$3:$I$31,8,FALSE)</f>
        <v>จำนวนเรื่อง</v>
      </c>
      <c r="R30" s="100">
        <f t="shared" si="7"/>
        <v>1282020.8472651206</v>
      </c>
      <c r="S30" s="178">
        <f t="shared" si="8"/>
        <v>4.0917147744641182</v>
      </c>
      <c r="T30" s="179">
        <f t="shared" si="9"/>
        <v>-37.131882202304737</v>
      </c>
      <c r="U30" s="180">
        <f t="shared" si="10"/>
        <v>65.571546311316652</v>
      </c>
    </row>
    <row r="31" spans="1:21" x14ac:dyDescent="0.55000000000000004">
      <c r="A31" s="95" t="s">
        <v>1206</v>
      </c>
      <c r="B31" s="97">
        <v>6284182.2720000008</v>
      </c>
      <c r="C31" s="97">
        <v>1.4551915228366853E-12</v>
      </c>
      <c r="D31" s="97">
        <v>321378.7640000002</v>
      </c>
      <c r="E31" s="97">
        <v>219115.81400000004</v>
      </c>
      <c r="F31" s="97">
        <v>6824676.8500000015</v>
      </c>
      <c r="G31" s="98">
        <v>13</v>
      </c>
      <c r="H31" s="99" t="s">
        <v>1523</v>
      </c>
      <c r="I31" s="100">
        <f t="shared" si="5"/>
        <v>524975.14230769244</v>
      </c>
      <c r="J31" s="95" t="s">
        <v>1206</v>
      </c>
      <c r="K31" s="96">
        <f>'[1]ตารางที่ 3'!$B28</f>
        <v>6727359.2480000034</v>
      </c>
      <c r="L31" s="96">
        <f>'[1]ตารางที่ 3'!$C28</f>
        <v>1.0000000000116416</v>
      </c>
      <c r="M31" s="96">
        <f>'[1]ตารางที่ 3'!$D28</f>
        <v>376370.5888377293</v>
      </c>
      <c r="N31" s="96">
        <f>'[1]ตารางที่ 3'!$E28</f>
        <v>153908.62399999928</v>
      </c>
      <c r="O31" s="97">
        <f t="shared" si="6"/>
        <v>7257639.4608377321</v>
      </c>
      <c r="P31" s="98">
        <v>17</v>
      </c>
      <c r="Q31" s="99" t="str">
        <f>VLOOKUP($J31,'[2]ตารางที่ 3'!$A$3:$I$31,8,FALSE)</f>
        <v>จำนวนครั้ง</v>
      </c>
      <c r="R31" s="100">
        <f t="shared" si="7"/>
        <v>426919.96828457247</v>
      </c>
      <c r="S31" s="178">
        <f t="shared" si="8"/>
        <v>6.3440748969342122</v>
      </c>
      <c r="T31" s="179">
        <f t="shared" si="9"/>
        <v>30.76923076923077</v>
      </c>
      <c r="U31" s="180">
        <f t="shared" si="10"/>
        <v>-18.678060372932663</v>
      </c>
    </row>
    <row r="32" spans="1:21" x14ac:dyDescent="0.55000000000000004">
      <c r="A32" s="95" t="s">
        <v>1207</v>
      </c>
      <c r="B32" s="97">
        <v>9976371.1840000004</v>
      </c>
      <c r="C32" s="97">
        <v>266370.38199999998</v>
      </c>
      <c r="D32" s="97">
        <v>796556.59800000046</v>
      </c>
      <c r="E32" s="97">
        <v>184002.16500000004</v>
      </c>
      <c r="F32" s="97">
        <v>11223300.329</v>
      </c>
      <c r="G32" s="98">
        <v>177</v>
      </c>
      <c r="H32" s="99" t="s">
        <v>1513</v>
      </c>
      <c r="I32" s="100">
        <f t="shared" si="5"/>
        <v>63408.476435028249</v>
      </c>
      <c r="J32" s="95" t="s">
        <v>1207</v>
      </c>
      <c r="K32" s="96">
        <f>'[1]ตารางที่ 3'!$B29</f>
        <v>10348278.872000001</v>
      </c>
      <c r="L32" s="96">
        <f>'[1]ตารางที่ 3'!$C29</f>
        <v>53598.09399999999</v>
      </c>
      <c r="M32" s="96">
        <f>'[1]ตารางที่ 3'!$D29</f>
        <v>805253.29274292849</v>
      </c>
      <c r="N32" s="96">
        <f>'[1]ตารางที่ 3'!$E29</f>
        <v>154778.96999999962</v>
      </c>
      <c r="O32" s="97">
        <f t="shared" si="6"/>
        <v>11361909.228742929</v>
      </c>
      <c r="P32" s="98">
        <v>290</v>
      </c>
      <c r="Q32" s="99" t="str">
        <f>VLOOKUP($J32,'[2]ตารางที่ 3'!$A$3:$I$31,8,FALSE)</f>
        <v>จำนวนเรื่อง</v>
      </c>
      <c r="R32" s="100">
        <f t="shared" si="7"/>
        <v>39178.997340492861</v>
      </c>
      <c r="S32" s="178">
        <f t="shared" si="8"/>
        <v>1.2350101634968844</v>
      </c>
      <c r="T32" s="179">
        <f t="shared" si="9"/>
        <v>63.841807909604519</v>
      </c>
      <c r="U32" s="180">
        <f t="shared" si="10"/>
        <v>-38.211735176072587</v>
      </c>
    </row>
    <row r="33" spans="1:21" x14ac:dyDescent="0.55000000000000004">
      <c r="A33" s="95" t="s">
        <v>1208</v>
      </c>
      <c r="B33" s="97">
        <v>11254009.348000472</v>
      </c>
      <c r="C33" s="97">
        <v>12474.074999999993</v>
      </c>
      <c r="D33" s="97">
        <v>996334.31435000384</v>
      </c>
      <c r="E33" s="97">
        <v>139427.15107499971</v>
      </c>
      <c r="F33" s="97">
        <v>12402244.888425475</v>
      </c>
      <c r="G33" s="98">
        <v>16342906.84</v>
      </c>
      <c r="H33" s="99" t="s">
        <v>1524</v>
      </c>
      <c r="I33" s="100">
        <f t="shared" si="5"/>
        <v>0.75887631312138559</v>
      </c>
      <c r="J33" s="95" t="s">
        <v>1208</v>
      </c>
      <c r="K33" s="96">
        <f>'[1]ตารางที่ 3'!$B30</f>
        <v>12558501.799639266</v>
      </c>
      <c r="L33" s="96">
        <f>'[1]ตารางที่ 3'!$C30</f>
        <v>8400.7326250000187</v>
      </c>
      <c r="M33" s="96">
        <f>'[1]ตารางที่ 3'!$D30</f>
        <v>1017590.9096214625</v>
      </c>
      <c r="N33" s="96">
        <f>'[1]ตารางที่ 3'!$E30</f>
        <v>133564.72539599988</v>
      </c>
      <c r="O33" s="97">
        <f t="shared" si="6"/>
        <v>13718058.167281728</v>
      </c>
      <c r="P33" s="98">
        <v>18189422.84</v>
      </c>
      <c r="Q33" s="99" t="str">
        <f>VLOOKUP($J33,'[2]ตารางที่ 3'!$A$3:$I$31,8,FALSE)</f>
        <v>จำนวนเงินงบประมาณที่ได้รับจัดสรร</v>
      </c>
      <c r="R33" s="100">
        <f t="shared" si="7"/>
        <v>0.75417775967660816</v>
      </c>
      <c r="S33" s="178">
        <f t="shared" si="8"/>
        <v>10.609476676954266</v>
      </c>
      <c r="T33" s="179">
        <f t="shared" si="9"/>
        <v>11.298577530164762</v>
      </c>
      <c r="U33" s="180">
        <f t="shared" si="10"/>
        <v>-0.619146145891877</v>
      </c>
    </row>
    <row r="34" spans="1:21" x14ac:dyDescent="0.55000000000000004">
      <c r="A34" s="181" t="s">
        <v>1209</v>
      </c>
      <c r="B34" s="182">
        <v>5072411.2539999988</v>
      </c>
      <c r="C34" s="182">
        <v>-1.3642420526593924E-12</v>
      </c>
      <c r="D34" s="182">
        <v>408397.59200000035</v>
      </c>
      <c r="E34" s="182">
        <v>68426.14</v>
      </c>
      <c r="F34" s="182">
        <v>5549234.9859999986</v>
      </c>
      <c r="G34" s="183">
        <v>1379</v>
      </c>
      <c r="H34" s="184" t="s">
        <v>1513</v>
      </c>
      <c r="I34" s="185">
        <f t="shared" si="5"/>
        <v>4024.1007875271926</v>
      </c>
      <c r="J34" s="181" t="s">
        <v>1209</v>
      </c>
      <c r="K34" s="186">
        <f>'[1]ตารางที่ 3'!$B31</f>
        <v>6124049.5600000033</v>
      </c>
      <c r="L34" s="186">
        <f>'[1]ตารางที่ 3'!$C31</f>
        <v>2.3283064365386964E-11</v>
      </c>
      <c r="M34" s="186">
        <f>'[1]ตารางที่ 3'!$D31</f>
        <v>447111.3382589203</v>
      </c>
      <c r="N34" s="186">
        <f>'[1]ตารางที่ 3'!$E31</f>
        <v>70619.480000000025</v>
      </c>
      <c r="O34" s="182">
        <f t="shared" si="6"/>
        <v>6641780.378258924</v>
      </c>
      <c r="P34" s="183">
        <v>2259</v>
      </c>
      <c r="Q34" s="184" t="str">
        <f>VLOOKUP($J34,'[2]ตารางที่ 3'!$A$3:$I$31,8,FALSE)</f>
        <v>จำนวนเรื่อง</v>
      </c>
      <c r="R34" s="185">
        <f t="shared" si="7"/>
        <v>2940.1418230451191</v>
      </c>
      <c r="S34" s="187">
        <f t="shared" si="8"/>
        <v>19.688216394066497</v>
      </c>
      <c r="T34" s="188">
        <f t="shared" si="9"/>
        <v>63.814358230601883</v>
      </c>
      <c r="U34" s="189">
        <f t="shared" si="10"/>
        <v>-26.936675339788536</v>
      </c>
    </row>
    <row r="35" spans="1:21" ht="24.75" thickBot="1" x14ac:dyDescent="0.6">
      <c r="A35" s="24" t="s">
        <v>331</v>
      </c>
      <c r="B35" s="198">
        <f>SUM(B8:B34)</f>
        <v>4859486192.7400017</v>
      </c>
      <c r="C35" s="198">
        <f>SUM(C8:C34)</f>
        <v>33976141.180000015</v>
      </c>
      <c r="D35" s="198">
        <f>SUM(D8:D34)</f>
        <v>497270438.02000058</v>
      </c>
      <c r="E35" s="198">
        <f>SUM(E8:E34)</f>
        <v>256800220.03999943</v>
      </c>
      <c r="F35" s="198">
        <f>SUM(F8:F34)</f>
        <v>5647532991.9800043</v>
      </c>
      <c r="G35" s="25"/>
      <c r="H35" s="168"/>
      <c r="I35" s="168"/>
      <c r="J35" s="24" t="s">
        <v>331</v>
      </c>
      <c r="K35" s="198">
        <f>SUM(K8:K34)</f>
        <v>5108683703.300005</v>
      </c>
      <c r="L35" s="198">
        <f>SUM(L8:L34)</f>
        <v>30001829.029999997</v>
      </c>
      <c r="M35" s="198">
        <f>SUM(M8:M34)</f>
        <v>520695248.18000031</v>
      </c>
      <c r="N35" s="198">
        <f>SUM(N8:N34)</f>
        <v>262744190.01000026</v>
      </c>
      <c r="O35" s="26">
        <f>SUM(O8:O34)</f>
        <v>5922124970.5200033</v>
      </c>
      <c r="P35" s="25"/>
      <c r="Q35" s="168"/>
      <c r="R35" s="168"/>
      <c r="S35" s="169"/>
      <c r="T35" s="169"/>
      <c r="U35" s="169"/>
    </row>
    <row r="36" spans="1:21" x14ac:dyDescent="0.55000000000000004">
      <c r="O36" s="16"/>
    </row>
    <row r="37" spans="1:21" x14ac:dyDescent="0.55000000000000004">
      <c r="B37" s="68"/>
      <c r="F37" s="16">
        <v>5647532991.9800043</v>
      </c>
      <c r="O37" s="16">
        <f>'[1]ตารางที่ 1'!$G$11</f>
        <v>5922124970.5200005</v>
      </c>
    </row>
    <row r="38" spans="1:21" x14ac:dyDescent="0.55000000000000004">
      <c r="F38" s="16">
        <f>F37-F35</f>
        <v>0</v>
      </c>
      <c r="O38" s="16">
        <f>O37-O35</f>
        <v>0</v>
      </c>
    </row>
    <row r="51" spans="13:13" x14ac:dyDescent="0.55000000000000004">
      <c r="M51" s="12" t="s">
        <v>1483</v>
      </c>
    </row>
  </sheetData>
  <autoFilter ref="U1:U38"/>
  <mergeCells count="23">
    <mergeCell ref="G4:G6"/>
    <mergeCell ref="H4:H6"/>
    <mergeCell ref="Q4:Q6"/>
    <mergeCell ref="I4:I6"/>
    <mergeCell ref="K4:K6"/>
    <mergeCell ref="L4:L6"/>
    <mergeCell ref="M4:M6"/>
    <mergeCell ref="F4:F6"/>
    <mergeCell ref="A1:U1"/>
    <mergeCell ref="A2:U2"/>
    <mergeCell ref="R4:R6"/>
    <mergeCell ref="S3:U3"/>
    <mergeCell ref="N4:N6"/>
    <mergeCell ref="O4:O6"/>
    <mergeCell ref="P4:P6"/>
    <mergeCell ref="A3:I3"/>
    <mergeCell ref="J4:J6"/>
    <mergeCell ref="J3:R3"/>
    <mergeCell ref="B4:B6"/>
    <mergeCell ref="C4:C6"/>
    <mergeCell ref="D4:D6"/>
    <mergeCell ref="A4:A6"/>
    <mergeCell ref="E4:E6"/>
  </mergeCells>
  <phoneticPr fontId="4" type="noConversion"/>
  <conditionalFormatting sqref="U7:U34">
    <cfRule type="cellIs" dxfId="33" priority="3" operator="lessThan">
      <formula>-20</formula>
    </cfRule>
    <cfRule type="cellIs" dxfId="32" priority="4" operator="greaterThan">
      <formula>20</formula>
    </cfRule>
  </conditionalFormatting>
  <conditionalFormatting sqref="S7:U34">
    <cfRule type="cellIs" dxfId="31" priority="1" operator="lessThan">
      <formula>-20</formula>
    </cfRule>
    <cfRule type="cellIs" dxfId="30" priority="2" operator="greaterThan">
      <formula>20</formula>
    </cfRule>
  </conditionalFormatting>
  <pageMargins left="0.67" right="0.25" top="0.75" bottom="0.75" header="0.3" footer="0.3"/>
  <pageSetup paperSize="5"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88"/>
  <sheetViews>
    <sheetView view="pageBreakPreview" zoomScale="115" zoomScaleNormal="100" zoomScaleSheetLayoutView="115" workbookViewId="0">
      <selection activeCell="C69" sqref="C69:H69"/>
    </sheetView>
  </sheetViews>
  <sheetFormatPr defaultRowHeight="24" x14ac:dyDescent="0.55000000000000004"/>
  <cols>
    <col min="1" max="1" width="3.7109375" style="1" customWidth="1"/>
    <col min="2" max="2" width="4.42578125" style="12" customWidth="1"/>
    <col min="3" max="3" width="28" style="12" customWidth="1"/>
    <col min="4" max="4" width="6.28515625" style="1" bestFit="1" customWidth="1"/>
    <col min="5" max="5" width="10.5703125" style="1" customWidth="1"/>
    <col min="6" max="7" width="9.140625" style="1"/>
    <col min="8" max="8" width="19.7109375" style="1" customWidth="1"/>
    <col min="9" max="9" width="10.85546875" style="1" customWidth="1"/>
    <col min="10" max="10" width="5.28515625" style="1" customWidth="1"/>
    <col min="11" max="16384" width="9.140625" style="1"/>
  </cols>
  <sheetData>
    <row r="1" spans="1:21" x14ac:dyDescent="0.55000000000000004">
      <c r="A1" s="410" t="s">
        <v>79</v>
      </c>
      <c r="B1" s="410"/>
      <c r="C1" s="410"/>
      <c r="D1" s="410"/>
      <c r="E1" s="410"/>
      <c r="F1" s="410"/>
      <c r="G1" s="410"/>
      <c r="H1" s="410"/>
      <c r="I1" s="239"/>
      <c r="J1" s="239"/>
      <c r="K1" s="239"/>
      <c r="L1" s="239"/>
      <c r="M1" s="239"/>
      <c r="N1" s="239"/>
      <c r="O1" s="239"/>
      <c r="P1" s="239"/>
      <c r="Q1" s="239"/>
      <c r="R1" s="239"/>
      <c r="S1" s="239"/>
      <c r="T1" s="239"/>
      <c r="U1" s="239"/>
    </row>
    <row r="2" spans="1:21" x14ac:dyDescent="0.55000000000000004">
      <c r="A2" s="411" t="s">
        <v>57</v>
      </c>
      <c r="B2" s="411"/>
      <c r="C2" s="411"/>
      <c r="D2" s="411"/>
      <c r="E2" s="411"/>
      <c r="F2" s="411"/>
      <c r="G2" s="411"/>
      <c r="H2" s="411"/>
      <c r="I2" s="411"/>
      <c r="J2" s="239"/>
      <c r="K2" s="239"/>
      <c r="L2" s="239"/>
      <c r="M2" s="239"/>
      <c r="N2" s="239"/>
      <c r="O2" s="239"/>
      <c r="P2" s="239"/>
      <c r="Q2" s="239"/>
      <c r="R2" s="239"/>
      <c r="S2" s="239"/>
      <c r="T2" s="239"/>
      <c r="U2" s="239"/>
    </row>
    <row r="3" spans="1:21" x14ac:dyDescent="0.55000000000000004">
      <c r="A3" s="60"/>
      <c r="B3" s="246" t="s">
        <v>1411</v>
      </c>
      <c r="C3" s="247"/>
      <c r="D3" s="60"/>
      <c r="E3" s="60"/>
      <c r="F3" s="60"/>
      <c r="G3" s="60"/>
      <c r="H3" s="60"/>
      <c r="I3" s="60"/>
    </row>
    <row r="4" spans="1:21" x14ac:dyDescent="0.55000000000000004">
      <c r="A4" s="247" t="s">
        <v>1504</v>
      </c>
      <c r="B4" s="246"/>
      <c r="C4" s="247"/>
      <c r="D4" s="60"/>
      <c r="E4" s="60"/>
      <c r="F4" s="60"/>
      <c r="G4" s="60"/>
      <c r="H4" s="60"/>
      <c r="I4" s="60"/>
    </row>
    <row r="5" spans="1:21" x14ac:dyDescent="0.55000000000000004">
      <c r="A5" s="247" t="s">
        <v>1505</v>
      </c>
      <c r="B5" s="246"/>
      <c r="C5" s="247"/>
      <c r="D5" s="60"/>
      <c r="E5" s="60"/>
      <c r="F5" s="60"/>
      <c r="G5" s="60"/>
      <c r="H5" s="60"/>
      <c r="I5" s="60"/>
    </row>
    <row r="6" spans="1:21" x14ac:dyDescent="0.55000000000000004">
      <c r="B6" s="12">
        <v>1</v>
      </c>
      <c r="C6" s="12" t="s">
        <v>431</v>
      </c>
      <c r="D6" s="242" t="s">
        <v>1452</v>
      </c>
    </row>
    <row r="7" spans="1:21" x14ac:dyDescent="0.55000000000000004">
      <c r="C7" s="12" t="s">
        <v>1453</v>
      </c>
      <c r="D7" s="240"/>
    </row>
    <row r="8" spans="1:21" ht="363" customHeight="1" x14ac:dyDescent="0.55000000000000004">
      <c r="C8" s="413" t="s">
        <v>1455</v>
      </c>
      <c r="D8" s="413"/>
      <c r="E8" s="413"/>
      <c r="F8" s="413"/>
      <c r="G8" s="413"/>
      <c r="H8" s="413"/>
    </row>
    <row r="9" spans="1:21" ht="343.5" customHeight="1" x14ac:dyDescent="0.55000000000000004">
      <c r="C9" s="414" t="s">
        <v>1454</v>
      </c>
      <c r="D9" s="414"/>
      <c r="E9" s="414"/>
      <c r="F9" s="414"/>
      <c r="G9" s="414"/>
      <c r="H9" s="414"/>
    </row>
    <row r="10" spans="1:21" ht="389.25" customHeight="1" x14ac:dyDescent="0.55000000000000004">
      <c r="C10" s="414" t="s">
        <v>1451</v>
      </c>
      <c r="D10" s="414"/>
      <c r="E10" s="414"/>
      <c r="F10" s="414"/>
      <c r="G10" s="414"/>
      <c r="H10" s="414"/>
    </row>
    <row r="12" spans="1:21" x14ac:dyDescent="0.55000000000000004">
      <c r="B12" s="157">
        <v>2</v>
      </c>
      <c r="C12" s="157" t="s">
        <v>1412</v>
      </c>
      <c r="D12" s="242" t="s">
        <v>1466</v>
      </c>
      <c r="E12" s="242"/>
      <c r="F12" s="242"/>
      <c r="G12" s="242"/>
      <c r="H12" s="242"/>
    </row>
    <row r="13" spans="1:21" ht="171" customHeight="1" x14ac:dyDescent="0.55000000000000004">
      <c r="B13" s="157"/>
      <c r="C13" s="414" t="s">
        <v>1467</v>
      </c>
      <c r="D13" s="414"/>
      <c r="E13" s="414"/>
      <c r="F13" s="414"/>
      <c r="G13" s="414"/>
      <c r="H13" s="414"/>
    </row>
    <row r="14" spans="1:21" x14ac:dyDescent="0.55000000000000004">
      <c r="B14" s="241"/>
      <c r="C14" s="241"/>
      <c r="D14" s="240"/>
      <c r="E14" s="240"/>
      <c r="F14" s="240"/>
      <c r="G14" s="240"/>
      <c r="H14" s="240"/>
    </row>
    <row r="15" spans="1:21" x14ac:dyDescent="0.55000000000000004">
      <c r="B15" s="157">
        <v>3</v>
      </c>
      <c r="C15" s="157" t="s">
        <v>1413</v>
      </c>
      <c r="D15" s="242" t="s">
        <v>1475</v>
      </c>
      <c r="E15" s="242"/>
      <c r="F15" s="242"/>
      <c r="G15" s="242"/>
      <c r="H15" s="242"/>
    </row>
    <row r="16" spans="1:21" x14ac:dyDescent="0.55000000000000004">
      <c r="B16" s="157"/>
      <c r="C16" s="157" t="s">
        <v>1476</v>
      </c>
      <c r="D16" s="242"/>
      <c r="E16" s="242"/>
      <c r="F16" s="242"/>
      <c r="G16" s="242"/>
      <c r="H16" s="242"/>
    </row>
    <row r="17" spans="2:8" ht="219.75" customHeight="1" x14ac:dyDescent="0.55000000000000004">
      <c r="B17" s="157"/>
      <c r="C17" s="414" t="s">
        <v>1478</v>
      </c>
      <c r="D17" s="414"/>
      <c r="E17" s="414"/>
      <c r="F17" s="414"/>
      <c r="G17" s="414"/>
      <c r="H17" s="414"/>
    </row>
    <row r="18" spans="2:8" ht="132" customHeight="1" x14ac:dyDescent="0.55000000000000004">
      <c r="B18" s="157"/>
      <c r="C18" s="414" t="s">
        <v>1477</v>
      </c>
      <c r="D18" s="414"/>
      <c r="E18" s="414"/>
      <c r="F18" s="414"/>
      <c r="G18" s="414"/>
      <c r="H18" s="414"/>
    </row>
    <row r="19" spans="2:8" x14ac:dyDescent="0.55000000000000004">
      <c r="B19" s="241"/>
      <c r="C19" s="241"/>
      <c r="D19" s="240"/>
      <c r="E19" s="240"/>
      <c r="F19" s="240"/>
      <c r="G19" s="240"/>
      <c r="H19" s="240"/>
    </row>
    <row r="20" spans="2:8" x14ac:dyDescent="0.55000000000000004">
      <c r="B20" s="157">
        <v>4</v>
      </c>
      <c r="C20" s="157" t="s">
        <v>1414</v>
      </c>
      <c r="D20" s="242" t="s">
        <v>1479</v>
      </c>
      <c r="E20" s="242"/>
      <c r="F20" s="242"/>
      <c r="G20" s="242"/>
      <c r="H20" s="242"/>
    </row>
    <row r="21" spans="2:8" ht="104.25" customHeight="1" x14ac:dyDescent="0.55000000000000004">
      <c r="B21" s="157"/>
      <c r="C21" s="414" t="s">
        <v>1480</v>
      </c>
      <c r="D21" s="414"/>
      <c r="E21" s="414"/>
      <c r="F21" s="414"/>
      <c r="G21" s="414"/>
      <c r="H21" s="414"/>
    </row>
    <row r="22" spans="2:8" x14ac:dyDescent="0.55000000000000004">
      <c r="B22" s="241"/>
      <c r="C22" s="241"/>
      <c r="D22" s="240"/>
      <c r="E22" s="240"/>
      <c r="F22" s="240"/>
      <c r="G22" s="240"/>
      <c r="H22" s="240"/>
    </row>
    <row r="23" spans="2:8" x14ac:dyDescent="0.55000000000000004">
      <c r="B23" s="157">
        <v>5</v>
      </c>
      <c r="C23" s="157" t="s">
        <v>1415</v>
      </c>
      <c r="D23" s="242" t="s">
        <v>1473</v>
      </c>
      <c r="E23" s="242"/>
      <c r="F23" s="242"/>
      <c r="G23" s="242"/>
      <c r="H23" s="242"/>
    </row>
    <row r="24" spans="2:8" ht="324.75" customHeight="1" x14ac:dyDescent="0.55000000000000004">
      <c r="B24" s="241"/>
      <c r="C24" s="414" t="s">
        <v>1472</v>
      </c>
      <c r="D24" s="414"/>
      <c r="E24" s="414"/>
      <c r="F24" s="414"/>
      <c r="G24" s="414"/>
      <c r="H24" s="414"/>
    </row>
    <row r="25" spans="2:8" x14ac:dyDescent="0.55000000000000004">
      <c r="B25" s="241"/>
      <c r="C25" s="241"/>
      <c r="D25" s="240"/>
      <c r="E25" s="240"/>
      <c r="F25" s="240"/>
      <c r="G25" s="240"/>
      <c r="H25" s="240"/>
    </row>
    <row r="26" spans="2:8" x14ac:dyDescent="0.55000000000000004">
      <c r="B26" s="241"/>
      <c r="C26" s="241"/>
      <c r="D26" s="240"/>
      <c r="E26" s="240"/>
      <c r="F26" s="240"/>
      <c r="G26" s="240"/>
      <c r="H26" s="240"/>
    </row>
    <row r="27" spans="2:8" x14ac:dyDescent="0.55000000000000004">
      <c r="B27" s="241"/>
      <c r="C27" s="241"/>
      <c r="D27" s="240"/>
      <c r="E27" s="240"/>
      <c r="F27" s="240"/>
      <c r="G27" s="240"/>
      <c r="H27" s="240"/>
    </row>
    <row r="28" spans="2:8" x14ac:dyDescent="0.55000000000000004">
      <c r="B28" s="241"/>
      <c r="C28" s="241"/>
      <c r="D28" s="240"/>
      <c r="E28" s="240"/>
      <c r="F28" s="240"/>
      <c r="G28" s="240"/>
      <c r="H28" s="240"/>
    </row>
    <row r="29" spans="2:8" x14ac:dyDescent="0.55000000000000004">
      <c r="B29" s="157">
        <v>6</v>
      </c>
      <c r="C29" s="157" t="s">
        <v>1416</v>
      </c>
      <c r="D29" s="242" t="s">
        <v>1435</v>
      </c>
      <c r="E29" s="242"/>
      <c r="F29" s="242"/>
      <c r="G29" s="242"/>
      <c r="H29" s="242"/>
    </row>
    <row r="30" spans="2:8" x14ac:dyDescent="0.55000000000000004">
      <c r="B30" s="157"/>
      <c r="C30" s="157" t="s">
        <v>1436</v>
      </c>
      <c r="D30" s="242"/>
      <c r="E30" s="242"/>
      <c r="F30" s="242"/>
      <c r="G30" s="242"/>
      <c r="H30" s="242"/>
    </row>
    <row r="31" spans="2:8" x14ac:dyDescent="0.55000000000000004">
      <c r="B31" s="157"/>
      <c r="C31" s="157" t="s">
        <v>1439</v>
      </c>
      <c r="D31" s="242"/>
      <c r="E31" s="242"/>
      <c r="F31" s="242"/>
      <c r="G31" s="242"/>
      <c r="H31" s="242"/>
    </row>
    <row r="32" spans="2:8" x14ac:dyDescent="0.55000000000000004">
      <c r="B32" s="157"/>
      <c r="C32" s="157" t="s">
        <v>1437</v>
      </c>
      <c r="D32" s="242"/>
      <c r="E32" s="242"/>
      <c r="F32" s="242"/>
      <c r="G32" s="242"/>
      <c r="H32" s="242"/>
    </row>
    <row r="33" spans="2:8" x14ac:dyDescent="0.55000000000000004">
      <c r="B33" s="157"/>
      <c r="C33" s="157" t="s">
        <v>1440</v>
      </c>
      <c r="D33" s="242"/>
      <c r="E33" s="242"/>
      <c r="F33" s="242"/>
      <c r="G33" s="242"/>
      <c r="H33" s="242"/>
    </row>
    <row r="34" spans="2:8" x14ac:dyDescent="0.55000000000000004">
      <c r="B34" s="157"/>
      <c r="C34" s="157" t="s">
        <v>1441</v>
      </c>
      <c r="D34" s="242"/>
      <c r="E34" s="242"/>
      <c r="F34" s="242"/>
      <c r="G34" s="242"/>
      <c r="H34" s="242"/>
    </row>
    <row r="35" spans="2:8" x14ac:dyDescent="0.55000000000000004">
      <c r="B35" s="157"/>
      <c r="C35" s="157" t="s">
        <v>1442</v>
      </c>
      <c r="D35" s="242"/>
      <c r="E35" s="242"/>
      <c r="F35" s="242"/>
      <c r="G35" s="242"/>
      <c r="H35" s="242"/>
    </row>
    <row r="36" spans="2:8" x14ac:dyDescent="0.55000000000000004">
      <c r="B36" s="157"/>
      <c r="C36" s="157" t="s">
        <v>1443</v>
      </c>
      <c r="D36" s="242"/>
      <c r="E36" s="242"/>
      <c r="F36" s="242"/>
      <c r="G36" s="242"/>
      <c r="H36" s="242"/>
    </row>
    <row r="37" spans="2:8" x14ac:dyDescent="0.55000000000000004">
      <c r="B37" s="157"/>
      <c r="C37" s="243" t="s">
        <v>1438</v>
      </c>
      <c r="D37" s="242"/>
      <c r="E37" s="242"/>
      <c r="F37" s="242"/>
      <c r="G37" s="242"/>
      <c r="H37" s="242"/>
    </row>
    <row r="38" spans="2:8" x14ac:dyDescent="0.55000000000000004">
      <c r="B38" s="157"/>
      <c r="C38" s="243" t="s">
        <v>1444</v>
      </c>
      <c r="D38" s="242"/>
      <c r="E38" s="242"/>
      <c r="F38" s="242"/>
      <c r="G38" s="242"/>
      <c r="H38" s="242"/>
    </row>
    <row r="39" spans="2:8" x14ac:dyDescent="0.55000000000000004">
      <c r="B39" s="157"/>
      <c r="C39" s="243" t="s">
        <v>1445</v>
      </c>
      <c r="D39" s="242"/>
      <c r="E39" s="242"/>
      <c r="F39" s="242"/>
      <c r="G39" s="242"/>
      <c r="H39" s="242"/>
    </row>
    <row r="40" spans="2:8" x14ac:dyDescent="0.55000000000000004">
      <c r="B40" s="157"/>
      <c r="C40" s="243" t="s">
        <v>1446</v>
      </c>
      <c r="D40" s="242"/>
      <c r="E40" s="242"/>
      <c r="F40" s="242"/>
      <c r="G40" s="242"/>
      <c r="H40" s="242"/>
    </row>
    <row r="41" spans="2:8" x14ac:dyDescent="0.55000000000000004">
      <c r="B41" s="157"/>
      <c r="C41" s="243" t="s">
        <v>1447</v>
      </c>
      <c r="D41" s="242"/>
      <c r="E41" s="242"/>
      <c r="F41" s="242"/>
      <c r="G41" s="242"/>
      <c r="H41" s="242"/>
    </row>
    <row r="42" spans="2:8" x14ac:dyDescent="0.55000000000000004">
      <c r="B42" s="157"/>
      <c r="C42" s="157" t="s">
        <v>1448</v>
      </c>
      <c r="D42" s="242"/>
      <c r="E42" s="242"/>
      <c r="F42" s="242"/>
      <c r="G42" s="242"/>
      <c r="H42" s="242"/>
    </row>
    <row r="43" spans="2:8" x14ac:dyDescent="0.55000000000000004">
      <c r="B43" s="157"/>
      <c r="C43" s="243" t="s">
        <v>1449</v>
      </c>
      <c r="D43" s="242"/>
      <c r="E43" s="242"/>
      <c r="F43" s="242"/>
      <c r="G43" s="242"/>
      <c r="H43" s="242"/>
    </row>
    <row r="44" spans="2:8" ht="201.75" customHeight="1" x14ac:dyDescent="0.55000000000000004">
      <c r="B44" s="157"/>
      <c r="C44" s="412" t="s">
        <v>1468</v>
      </c>
      <c r="D44" s="412"/>
      <c r="E44" s="412"/>
      <c r="F44" s="412"/>
      <c r="G44" s="412"/>
      <c r="H44" s="412"/>
    </row>
    <row r="45" spans="2:8" ht="184.5" customHeight="1" x14ac:dyDescent="0.55000000000000004">
      <c r="B45" s="157"/>
      <c r="C45" s="412" t="s">
        <v>1450</v>
      </c>
      <c r="D45" s="412"/>
      <c r="E45" s="412"/>
      <c r="F45" s="412"/>
      <c r="G45" s="412"/>
      <c r="H45" s="412"/>
    </row>
    <row r="46" spans="2:8" x14ac:dyDescent="0.55000000000000004">
      <c r="B46" s="241"/>
      <c r="C46" s="241"/>
      <c r="D46" s="240"/>
      <c r="E46" s="240"/>
      <c r="F46" s="240"/>
      <c r="G46" s="240"/>
      <c r="H46" s="240"/>
    </row>
    <row r="47" spans="2:8" x14ac:dyDescent="0.55000000000000004">
      <c r="B47" s="157">
        <v>7</v>
      </c>
      <c r="C47" s="157" t="s">
        <v>1417</v>
      </c>
      <c r="D47" s="242" t="s">
        <v>1456</v>
      </c>
      <c r="E47" s="242"/>
      <c r="F47" s="242"/>
      <c r="G47" s="242"/>
      <c r="H47" s="242"/>
    </row>
    <row r="48" spans="2:8" ht="25.5" customHeight="1" x14ac:dyDescent="0.55000000000000004">
      <c r="B48" s="157"/>
      <c r="C48" s="157" t="s">
        <v>1457</v>
      </c>
      <c r="D48" s="242"/>
      <c r="E48" s="242"/>
      <c r="F48" s="242"/>
      <c r="G48" s="242"/>
      <c r="H48" s="242"/>
    </row>
    <row r="49" spans="2:8" ht="267.75" customHeight="1" x14ac:dyDescent="0.55000000000000004">
      <c r="B49" s="157"/>
      <c r="C49" s="414" t="s">
        <v>1462</v>
      </c>
      <c r="D49" s="414"/>
      <c r="E49" s="414"/>
      <c r="F49" s="414"/>
      <c r="G49" s="414"/>
      <c r="H49" s="414"/>
    </row>
    <row r="50" spans="2:8" x14ac:dyDescent="0.55000000000000004">
      <c r="B50" s="241"/>
      <c r="C50" s="241"/>
      <c r="D50" s="240"/>
      <c r="E50" s="240"/>
      <c r="F50" s="240"/>
      <c r="G50" s="240"/>
      <c r="H50" s="240"/>
    </row>
    <row r="51" spans="2:8" s="12" customFormat="1" x14ac:dyDescent="0.55000000000000004">
      <c r="B51" s="157">
        <v>8</v>
      </c>
      <c r="C51" s="157" t="s">
        <v>1418</v>
      </c>
      <c r="D51" s="242" t="s">
        <v>1459</v>
      </c>
      <c r="E51" s="157"/>
      <c r="F51" s="241"/>
      <c r="G51" s="241"/>
      <c r="H51" s="241"/>
    </row>
    <row r="52" spans="2:8" s="12" customFormat="1" x14ac:dyDescent="0.55000000000000004">
      <c r="B52" s="157"/>
      <c r="C52" s="157" t="s">
        <v>1458</v>
      </c>
      <c r="D52" s="242"/>
      <c r="E52" s="157"/>
      <c r="F52" s="241"/>
      <c r="G52" s="241"/>
      <c r="H52" s="241"/>
    </row>
    <row r="53" spans="2:8" s="12" customFormat="1" ht="239.25" customHeight="1" x14ac:dyDescent="0.55000000000000004">
      <c r="B53" s="241"/>
      <c r="C53" s="414" t="s">
        <v>1460</v>
      </c>
      <c r="D53" s="414"/>
      <c r="E53" s="414"/>
      <c r="F53" s="414"/>
      <c r="G53" s="414"/>
      <c r="H53" s="414"/>
    </row>
    <row r="54" spans="2:8" s="12" customFormat="1" ht="227.25" customHeight="1" x14ac:dyDescent="0.55000000000000004">
      <c r="B54" s="241"/>
      <c r="C54" s="414" t="s">
        <v>1461</v>
      </c>
      <c r="D54" s="414"/>
      <c r="E54" s="414"/>
      <c r="F54" s="414"/>
      <c r="G54" s="414"/>
      <c r="H54" s="414"/>
    </row>
    <row r="55" spans="2:8" s="12" customFormat="1" x14ac:dyDescent="0.55000000000000004">
      <c r="B55" s="241"/>
      <c r="C55" s="241"/>
      <c r="D55" s="240"/>
      <c r="E55" s="241"/>
      <c r="F55" s="241"/>
      <c r="G55" s="241"/>
      <c r="H55" s="241"/>
    </row>
    <row r="56" spans="2:8" s="12" customFormat="1" x14ac:dyDescent="0.55000000000000004">
      <c r="B56" s="241">
        <v>9</v>
      </c>
      <c r="C56" s="157" t="s">
        <v>1419</v>
      </c>
      <c r="D56" s="242" t="s">
        <v>1506</v>
      </c>
      <c r="E56" s="157"/>
      <c r="F56" s="157"/>
      <c r="G56" s="157"/>
      <c r="H56" s="157"/>
    </row>
    <row r="57" spans="2:8" s="12" customFormat="1" ht="203.25" customHeight="1" x14ac:dyDescent="0.55000000000000004">
      <c r="B57" s="241"/>
      <c r="C57" s="414" t="s">
        <v>1507</v>
      </c>
      <c r="D57" s="415"/>
      <c r="E57" s="415"/>
      <c r="F57" s="415"/>
      <c r="G57" s="415"/>
      <c r="H57" s="415"/>
    </row>
    <row r="58" spans="2:8" s="12" customFormat="1" x14ac:dyDescent="0.55000000000000004">
      <c r="B58" s="241"/>
      <c r="C58" s="241"/>
      <c r="D58" s="240"/>
      <c r="E58" s="241"/>
      <c r="F58" s="241"/>
      <c r="G58" s="241"/>
      <c r="H58" s="241"/>
    </row>
    <row r="59" spans="2:8" x14ac:dyDescent="0.55000000000000004">
      <c r="B59" s="157">
        <v>10</v>
      </c>
      <c r="C59" s="157" t="s">
        <v>1420</v>
      </c>
      <c r="D59" s="242" t="s">
        <v>1464</v>
      </c>
      <c r="E59" s="242"/>
      <c r="F59" s="242"/>
      <c r="G59" s="242"/>
      <c r="H59" s="242"/>
    </row>
    <row r="60" spans="2:8" ht="121.5" customHeight="1" x14ac:dyDescent="0.55000000000000004">
      <c r="B60" s="157"/>
      <c r="C60" s="414" t="s">
        <v>1465</v>
      </c>
      <c r="D60" s="414"/>
      <c r="E60" s="414"/>
      <c r="F60" s="414"/>
      <c r="G60" s="414"/>
      <c r="H60" s="414"/>
    </row>
    <row r="61" spans="2:8" x14ac:dyDescent="0.55000000000000004">
      <c r="B61" s="241"/>
      <c r="C61" s="241"/>
      <c r="D61" s="240"/>
      <c r="E61" s="240"/>
      <c r="F61" s="240"/>
      <c r="G61" s="240"/>
      <c r="H61" s="240"/>
    </row>
    <row r="62" spans="2:8" s="12" customFormat="1" x14ac:dyDescent="0.55000000000000004">
      <c r="B62" s="157">
        <v>11</v>
      </c>
      <c r="C62" s="157" t="s">
        <v>1421</v>
      </c>
      <c r="D62" s="242" t="s">
        <v>1463</v>
      </c>
      <c r="E62" s="157"/>
      <c r="F62" s="157"/>
      <c r="G62" s="157"/>
      <c r="H62" s="157"/>
    </row>
    <row r="63" spans="2:8" s="12" customFormat="1" ht="232.5" customHeight="1" x14ac:dyDescent="0.55000000000000004">
      <c r="B63" s="157"/>
      <c r="C63" s="414" t="s">
        <v>1474</v>
      </c>
      <c r="D63" s="414"/>
      <c r="E63" s="414"/>
      <c r="F63" s="414"/>
      <c r="G63" s="414"/>
      <c r="H63" s="414"/>
    </row>
    <row r="64" spans="2:8" s="12" customFormat="1" x14ac:dyDescent="0.55000000000000004">
      <c r="B64" s="241"/>
      <c r="C64" s="241"/>
      <c r="D64" s="240"/>
      <c r="E64" s="241"/>
      <c r="F64" s="241"/>
      <c r="G64" s="241"/>
      <c r="H64" s="241"/>
    </row>
    <row r="65" spans="2:8" s="12" customFormat="1" x14ac:dyDescent="0.55000000000000004">
      <c r="B65" s="157">
        <v>12</v>
      </c>
      <c r="C65" s="157" t="s">
        <v>1422</v>
      </c>
      <c r="D65" s="242" t="s">
        <v>1489</v>
      </c>
      <c r="E65" s="157"/>
      <c r="F65" s="157"/>
      <c r="G65" s="157"/>
      <c r="H65" s="157"/>
    </row>
    <row r="66" spans="2:8" s="12" customFormat="1" ht="103.5" customHeight="1" x14ac:dyDescent="0.55000000000000004">
      <c r="B66" s="157"/>
      <c r="C66" s="414" t="s">
        <v>1490</v>
      </c>
      <c r="D66" s="414"/>
      <c r="E66" s="414"/>
      <c r="F66" s="414"/>
      <c r="G66" s="414"/>
      <c r="H66" s="414"/>
    </row>
    <row r="67" spans="2:8" s="12" customFormat="1" x14ac:dyDescent="0.55000000000000004">
      <c r="B67" s="241"/>
      <c r="C67" s="241"/>
      <c r="D67" s="240"/>
      <c r="E67" s="241"/>
      <c r="F67" s="241"/>
      <c r="G67" s="241"/>
      <c r="H67" s="241"/>
    </row>
    <row r="68" spans="2:8" s="12" customFormat="1" x14ac:dyDescent="0.55000000000000004">
      <c r="B68" s="157">
        <v>13</v>
      </c>
      <c r="C68" s="157" t="s">
        <v>1423</v>
      </c>
      <c r="D68" s="242" t="s">
        <v>1501</v>
      </c>
      <c r="E68" s="157"/>
      <c r="F68" s="157"/>
      <c r="G68" s="157"/>
      <c r="H68" s="157"/>
    </row>
    <row r="69" spans="2:8" s="12" customFormat="1" ht="334.5" customHeight="1" x14ac:dyDescent="0.55000000000000004">
      <c r="B69" s="157"/>
      <c r="C69" s="414" t="s">
        <v>1502</v>
      </c>
      <c r="D69" s="414"/>
      <c r="E69" s="414"/>
      <c r="F69" s="414"/>
      <c r="G69" s="414"/>
      <c r="H69" s="414"/>
    </row>
    <row r="70" spans="2:8" s="12" customFormat="1" ht="153" customHeight="1" x14ac:dyDescent="0.55000000000000004">
      <c r="B70" s="157"/>
      <c r="C70" s="414" t="s">
        <v>1503</v>
      </c>
      <c r="D70" s="414"/>
      <c r="E70" s="414"/>
      <c r="F70" s="414"/>
      <c r="G70" s="414"/>
      <c r="H70" s="414"/>
    </row>
    <row r="71" spans="2:8" s="12" customFormat="1" x14ac:dyDescent="0.55000000000000004">
      <c r="B71" s="241"/>
      <c r="C71" s="241"/>
      <c r="D71" s="240"/>
      <c r="E71" s="241"/>
      <c r="F71" s="241"/>
      <c r="G71" s="241"/>
      <c r="H71" s="241"/>
    </row>
    <row r="72" spans="2:8" s="12" customFormat="1" x14ac:dyDescent="0.55000000000000004">
      <c r="B72" s="157">
        <v>14</v>
      </c>
      <c r="C72" s="157" t="s">
        <v>1424</v>
      </c>
      <c r="D72" s="242" t="s">
        <v>1471</v>
      </c>
      <c r="E72" s="241"/>
      <c r="F72" s="241"/>
      <c r="G72" s="241"/>
      <c r="H72" s="241"/>
    </row>
    <row r="73" spans="2:8" s="12" customFormat="1" x14ac:dyDescent="0.55000000000000004">
      <c r="B73" s="157"/>
      <c r="C73" s="157" t="s">
        <v>1426</v>
      </c>
      <c r="D73" s="240"/>
      <c r="E73" s="241"/>
      <c r="F73" s="241"/>
      <c r="G73" s="241"/>
      <c r="H73" s="241"/>
    </row>
    <row r="74" spans="2:8" s="12" customFormat="1" x14ac:dyDescent="0.55000000000000004">
      <c r="B74" s="241"/>
      <c r="C74" s="157" t="s">
        <v>1427</v>
      </c>
      <c r="D74" s="240"/>
      <c r="E74" s="241"/>
      <c r="F74" s="241"/>
      <c r="G74" s="241"/>
      <c r="H74" s="241"/>
    </row>
    <row r="75" spans="2:8" s="12" customFormat="1" x14ac:dyDescent="0.55000000000000004">
      <c r="B75" s="241"/>
      <c r="C75" s="157" t="s">
        <v>1428</v>
      </c>
      <c r="D75" s="240"/>
      <c r="E75" s="241"/>
      <c r="F75" s="241"/>
      <c r="G75" s="241"/>
      <c r="H75" s="241"/>
    </row>
    <row r="76" spans="2:8" s="12" customFormat="1" x14ac:dyDescent="0.55000000000000004">
      <c r="B76" s="241"/>
      <c r="C76" s="157" t="s">
        <v>1429</v>
      </c>
      <c r="D76" s="240"/>
      <c r="E76" s="241"/>
      <c r="F76" s="241"/>
      <c r="G76" s="241"/>
      <c r="H76" s="241"/>
    </row>
    <row r="77" spans="2:8" s="12" customFormat="1" x14ac:dyDescent="0.55000000000000004">
      <c r="B77" s="241"/>
      <c r="C77" s="157" t="s">
        <v>1430</v>
      </c>
      <c r="D77" s="240"/>
      <c r="E77" s="241"/>
      <c r="F77" s="241"/>
      <c r="G77" s="241"/>
      <c r="H77" s="241"/>
    </row>
    <row r="78" spans="2:8" s="12" customFormat="1" x14ac:dyDescent="0.55000000000000004">
      <c r="B78" s="241"/>
      <c r="C78" s="157" t="s">
        <v>1431</v>
      </c>
      <c r="D78" s="240"/>
      <c r="E78" s="241"/>
      <c r="F78" s="241"/>
      <c r="G78" s="241"/>
      <c r="H78" s="241"/>
    </row>
    <row r="79" spans="2:8" s="12" customFormat="1" x14ac:dyDescent="0.55000000000000004">
      <c r="B79" s="241"/>
      <c r="C79" s="157" t="s">
        <v>1432</v>
      </c>
      <c r="D79" s="240"/>
      <c r="E79" s="241"/>
      <c r="F79" s="241"/>
      <c r="G79" s="241"/>
      <c r="H79" s="241"/>
    </row>
    <row r="80" spans="2:8" s="12" customFormat="1" x14ac:dyDescent="0.55000000000000004">
      <c r="B80" s="241"/>
      <c r="C80" s="157" t="s">
        <v>1433</v>
      </c>
      <c r="D80" s="240"/>
      <c r="E80" s="241"/>
      <c r="F80" s="241"/>
      <c r="G80" s="241"/>
      <c r="H80" s="241"/>
    </row>
    <row r="81" spans="2:8" s="12" customFormat="1" x14ac:dyDescent="0.55000000000000004">
      <c r="B81" s="241"/>
      <c r="C81" s="157" t="s">
        <v>1434</v>
      </c>
      <c r="D81" s="240"/>
      <c r="E81" s="241"/>
      <c r="F81" s="241"/>
      <c r="G81" s="241"/>
      <c r="H81" s="241"/>
    </row>
    <row r="82" spans="2:8" s="12" customFormat="1" x14ac:dyDescent="0.55000000000000004">
      <c r="B82" s="241"/>
      <c r="C82" s="241"/>
      <c r="D82" s="240"/>
      <c r="E82" s="241"/>
      <c r="F82" s="241"/>
      <c r="G82" s="241"/>
      <c r="H82" s="241"/>
    </row>
    <row r="83" spans="2:8" s="12" customFormat="1" x14ac:dyDescent="0.55000000000000004">
      <c r="B83" s="241"/>
      <c r="C83" s="241"/>
      <c r="D83" s="240"/>
      <c r="E83" s="241"/>
      <c r="F83" s="241"/>
      <c r="G83" s="241"/>
      <c r="H83" s="241"/>
    </row>
    <row r="84" spans="2:8" s="12" customFormat="1" x14ac:dyDescent="0.55000000000000004">
      <c r="B84" s="157">
        <v>15</v>
      </c>
      <c r="C84" s="157" t="s">
        <v>1425</v>
      </c>
      <c r="D84" s="242" t="s">
        <v>1470</v>
      </c>
      <c r="E84" s="241"/>
      <c r="F84" s="241"/>
      <c r="G84" s="241"/>
      <c r="H84" s="241"/>
    </row>
    <row r="85" spans="2:8" s="12" customFormat="1" ht="139.5" customHeight="1" x14ac:dyDescent="0.55000000000000004">
      <c r="B85" s="157"/>
      <c r="C85" s="414" t="s">
        <v>1469</v>
      </c>
      <c r="D85" s="414"/>
      <c r="E85" s="414"/>
      <c r="F85" s="414"/>
      <c r="G85" s="414"/>
      <c r="H85" s="414"/>
    </row>
    <row r="86" spans="2:8" s="12" customFormat="1" x14ac:dyDescent="0.55000000000000004">
      <c r="B86" s="241"/>
      <c r="C86" s="241"/>
      <c r="D86" s="240"/>
      <c r="E86" s="241"/>
      <c r="F86" s="241"/>
      <c r="G86" s="241"/>
      <c r="H86" s="241"/>
    </row>
    <row r="87" spans="2:8" s="12" customFormat="1" x14ac:dyDescent="0.55000000000000004">
      <c r="B87" s="241"/>
      <c r="C87" s="241"/>
      <c r="D87" s="240"/>
      <c r="E87" s="241"/>
      <c r="F87" s="241"/>
      <c r="G87" s="241"/>
      <c r="H87" s="241"/>
    </row>
    <row r="88" spans="2:8" s="12" customFormat="1" x14ac:dyDescent="0.55000000000000004">
      <c r="D88" s="1"/>
    </row>
  </sheetData>
  <mergeCells count="22">
    <mergeCell ref="C85:H85"/>
    <mergeCell ref="C24:H24"/>
    <mergeCell ref="C49:H49"/>
    <mergeCell ref="C53:H53"/>
    <mergeCell ref="C54:H54"/>
    <mergeCell ref="C60:H60"/>
    <mergeCell ref="C63:H63"/>
    <mergeCell ref="C66:H66"/>
    <mergeCell ref="C69:H69"/>
    <mergeCell ref="C70:H70"/>
    <mergeCell ref="C57:H57"/>
    <mergeCell ref="A1:H1"/>
    <mergeCell ref="A2:I2"/>
    <mergeCell ref="C44:H44"/>
    <mergeCell ref="C45:H45"/>
    <mergeCell ref="C8:H8"/>
    <mergeCell ref="C9:H9"/>
    <mergeCell ref="C10:H10"/>
    <mergeCell ref="C13:H13"/>
    <mergeCell ref="C17:H17"/>
    <mergeCell ref="C18:H18"/>
    <mergeCell ref="C21:H21"/>
  </mergeCells>
  <pageMargins left="0.75" right="0.5" top="1" bottom="0.75" header="0.5" footer="0.5"/>
  <pageSetup paperSize="9" orientation="portrait" r:id="rId1"/>
  <headerFooter alignWithMargins="0">
    <oddFooter>&amp;C&amp;"TH SarabunIT๙,ธรรมดา"&amp;16หน้าที่ &amp;P จาก &amp;N</oddFooter>
  </headerFooter>
  <rowBreaks count="2" manualBreakCount="2">
    <brk id="64" max="16383" man="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1"/>
  <sheetViews>
    <sheetView view="pageLayout" zoomScale="70" zoomScaleNormal="115" zoomScalePageLayoutView="70" workbookViewId="0">
      <selection activeCell="B12" sqref="B12:N12"/>
    </sheetView>
  </sheetViews>
  <sheetFormatPr defaultRowHeight="24" x14ac:dyDescent="0.55000000000000004"/>
  <cols>
    <col min="1" max="1" width="9.140625" style="1"/>
    <col min="2" max="2" width="12.5703125" style="1" customWidth="1"/>
    <col min="3" max="3" width="12.140625" style="1" customWidth="1"/>
    <col min="4" max="4" width="12.42578125" style="1" customWidth="1"/>
    <col min="5" max="13" width="9.140625" style="1"/>
    <col min="14" max="14" width="15.28515625" style="1" customWidth="1"/>
    <col min="15" max="16384" width="9.140625" style="1"/>
  </cols>
  <sheetData>
    <row r="1" spans="1:14" x14ac:dyDescent="0.55000000000000004">
      <c r="A1" s="238" t="s">
        <v>1192</v>
      </c>
      <c r="B1" s="238"/>
    </row>
    <row r="2" spans="1:14" x14ac:dyDescent="0.55000000000000004">
      <c r="A2" s="1" t="s">
        <v>346</v>
      </c>
    </row>
    <row r="3" spans="1:14" ht="213" customHeight="1" x14ac:dyDescent="0.55000000000000004">
      <c r="B3" s="409" t="s">
        <v>1486</v>
      </c>
      <c r="C3" s="409"/>
      <c r="D3" s="409"/>
      <c r="E3" s="409"/>
      <c r="F3" s="409"/>
      <c r="G3" s="409"/>
      <c r="H3" s="409"/>
      <c r="I3" s="409"/>
      <c r="J3" s="409"/>
      <c r="K3" s="409"/>
      <c r="L3" s="409"/>
      <c r="M3" s="409"/>
      <c r="N3" s="409"/>
    </row>
    <row r="4" spans="1:14" ht="12" customHeight="1" x14ac:dyDescent="0.55000000000000004">
      <c r="B4" s="244"/>
      <c r="C4" s="244"/>
      <c r="D4" s="244"/>
      <c r="E4" s="244"/>
      <c r="F4" s="244"/>
      <c r="G4" s="244"/>
      <c r="H4" s="244"/>
      <c r="I4" s="244"/>
      <c r="J4" s="244"/>
      <c r="K4" s="244"/>
      <c r="L4" s="244"/>
      <c r="M4" s="244"/>
      <c r="N4" s="244"/>
    </row>
    <row r="5" spans="1:14" ht="75.75" customHeight="1" x14ac:dyDescent="0.55000000000000004">
      <c r="B5" s="409" t="s">
        <v>1482</v>
      </c>
      <c r="C5" s="416"/>
      <c r="D5" s="416"/>
      <c r="E5" s="416"/>
      <c r="F5" s="416"/>
      <c r="G5" s="416"/>
      <c r="H5" s="416"/>
      <c r="I5" s="416"/>
      <c r="J5" s="416"/>
      <c r="K5" s="416"/>
      <c r="L5" s="416"/>
      <c r="M5" s="416"/>
      <c r="N5" s="416"/>
    </row>
    <row r="6" spans="1:14" ht="13.5" customHeight="1" x14ac:dyDescent="0.55000000000000004"/>
    <row r="7" spans="1:14" ht="55.5" customHeight="1" x14ac:dyDescent="0.55000000000000004">
      <c r="B7" s="409" t="s">
        <v>1491</v>
      </c>
      <c r="C7" s="416"/>
      <c r="D7" s="416"/>
      <c r="E7" s="416"/>
      <c r="F7" s="416"/>
      <c r="G7" s="416"/>
      <c r="H7" s="416"/>
      <c r="I7" s="416"/>
      <c r="J7" s="416"/>
      <c r="K7" s="416"/>
      <c r="L7" s="416"/>
      <c r="M7" s="416"/>
      <c r="N7" s="416"/>
    </row>
    <row r="8" spans="1:14" ht="28.5" customHeight="1" x14ac:dyDescent="0.55000000000000004">
      <c r="B8" s="244"/>
      <c r="C8" s="245"/>
      <c r="D8" s="245"/>
      <c r="E8" s="245"/>
      <c r="F8" s="245"/>
      <c r="G8" s="245"/>
      <c r="H8" s="245"/>
      <c r="I8" s="245"/>
      <c r="J8" s="245"/>
      <c r="K8" s="245"/>
      <c r="L8" s="245"/>
      <c r="M8" s="245"/>
      <c r="N8" s="245"/>
    </row>
    <row r="9" spans="1:14" ht="271.5" customHeight="1" x14ac:dyDescent="0.55000000000000004">
      <c r="B9" s="409" t="s">
        <v>1492</v>
      </c>
      <c r="C9" s="416"/>
      <c r="D9" s="416"/>
      <c r="E9" s="416"/>
      <c r="F9" s="416"/>
      <c r="G9" s="416"/>
      <c r="H9" s="416"/>
      <c r="I9" s="416"/>
      <c r="J9" s="416"/>
      <c r="K9" s="416"/>
      <c r="L9" s="416"/>
      <c r="M9" s="416"/>
      <c r="N9" s="416"/>
    </row>
    <row r="11" spans="1:14" ht="78" customHeight="1" x14ac:dyDescent="0.55000000000000004">
      <c r="B11" s="409" t="s">
        <v>1484</v>
      </c>
      <c r="C11" s="416"/>
      <c r="D11" s="416"/>
      <c r="E11" s="416"/>
      <c r="F11" s="416"/>
      <c r="G11" s="416"/>
      <c r="H11" s="416"/>
      <c r="I11" s="416"/>
      <c r="J11" s="416"/>
      <c r="K11" s="416"/>
      <c r="L11" s="416"/>
      <c r="M11" s="416"/>
      <c r="N11" s="416"/>
    </row>
    <row r="12" spans="1:14" ht="201" customHeight="1" x14ac:dyDescent="0.55000000000000004">
      <c r="B12" s="409" t="s">
        <v>1493</v>
      </c>
      <c r="C12" s="416"/>
      <c r="D12" s="416"/>
      <c r="E12" s="416"/>
      <c r="F12" s="416"/>
      <c r="G12" s="416"/>
      <c r="H12" s="416"/>
      <c r="I12" s="416"/>
      <c r="J12" s="416"/>
      <c r="K12" s="416"/>
      <c r="L12" s="416"/>
      <c r="M12" s="416"/>
      <c r="N12" s="416"/>
    </row>
    <row r="13" spans="1:14" ht="23.25" customHeight="1" x14ac:dyDescent="0.55000000000000004">
      <c r="B13" s="244"/>
      <c r="C13" s="245"/>
      <c r="D13" s="245"/>
      <c r="E13" s="245"/>
      <c r="F13" s="245"/>
      <c r="G13" s="245"/>
      <c r="H13" s="245"/>
      <c r="I13" s="245"/>
      <c r="J13" s="245"/>
      <c r="K13" s="245"/>
      <c r="L13" s="245"/>
      <c r="M13" s="245"/>
      <c r="N13" s="245"/>
    </row>
    <row r="14" spans="1:14" ht="78.75" customHeight="1" x14ac:dyDescent="0.55000000000000004">
      <c r="B14" s="409" t="s">
        <v>1485</v>
      </c>
      <c r="C14" s="416"/>
      <c r="D14" s="416"/>
      <c r="E14" s="416"/>
      <c r="F14" s="416"/>
      <c r="G14" s="416"/>
      <c r="H14" s="416"/>
      <c r="I14" s="416"/>
      <c r="J14" s="416"/>
      <c r="K14" s="416"/>
      <c r="L14" s="416"/>
      <c r="M14" s="416"/>
      <c r="N14" s="416"/>
    </row>
    <row r="15" spans="1:14" ht="78.75" customHeight="1" x14ac:dyDescent="0.55000000000000004">
      <c r="B15" s="244"/>
      <c r="C15" s="245"/>
      <c r="D15" s="245"/>
      <c r="E15" s="245"/>
      <c r="F15" s="245"/>
      <c r="G15" s="245"/>
      <c r="H15" s="245"/>
      <c r="I15" s="245"/>
      <c r="J15" s="245"/>
      <c r="K15" s="245"/>
      <c r="L15" s="245"/>
      <c r="M15" s="245"/>
      <c r="N15" s="245"/>
    </row>
    <row r="16" spans="1:14" ht="312.75" customHeight="1" x14ac:dyDescent="0.55000000000000004">
      <c r="B16" s="409" t="s">
        <v>1488</v>
      </c>
      <c r="C16" s="416"/>
      <c r="D16" s="416"/>
      <c r="E16" s="416"/>
      <c r="F16" s="416"/>
      <c r="G16" s="416"/>
      <c r="H16" s="416"/>
      <c r="I16" s="416"/>
      <c r="J16" s="416"/>
      <c r="K16" s="416"/>
      <c r="L16" s="416"/>
      <c r="M16" s="416"/>
      <c r="N16" s="416"/>
    </row>
    <row r="17" spans="2:14" ht="26.25" customHeight="1" x14ac:dyDescent="0.55000000000000004">
      <c r="B17" s="244"/>
      <c r="C17" s="245"/>
      <c r="D17" s="245"/>
      <c r="E17" s="245"/>
      <c r="F17" s="245"/>
      <c r="G17" s="245"/>
      <c r="H17" s="245"/>
      <c r="I17" s="245"/>
      <c r="J17" s="245"/>
      <c r="K17" s="245"/>
      <c r="L17" s="245"/>
      <c r="M17" s="245"/>
      <c r="N17" s="245"/>
    </row>
    <row r="18" spans="2:14" ht="149.25" customHeight="1" x14ac:dyDescent="0.55000000000000004">
      <c r="B18" s="409" t="s">
        <v>1508</v>
      </c>
      <c r="C18" s="416"/>
      <c r="D18" s="416"/>
      <c r="E18" s="416"/>
      <c r="F18" s="416"/>
      <c r="G18" s="416"/>
      <c r="H18" s="416"/>
      <c r="I18" s="416"/>
      <c r="J18" s="416"/>
      <c r="K18" s="416"/>
      <c r="L18" s="416"/>
      <c r="M18" s="416"/>
      <c r="N18" s="416"/>
    </row>
    <row r="19" spans="2:14" ht="168.75" customHeight="1" x14ac:dyDescent="0.55000000000000004">
      <c r="B19" s="409" t="s">
        <v>1487</v>
      </c>
      <c r="C19" s="409"/>
      <c r="D19" s="409"/>
      <c r="E19" s="409"/>
      <c r="F19" s="409"/>
      <c r="G19" s="409"/>
      <c r="H19" s="409"/>
      <c r="I19" s="409"/>
      <c r="J19" s="409"/>
      <c r="K19" s="409"/>
      <c r="L19" s="409"/>
      <c r="M19" s="409"/>
      <c r="N19" s="409"/>
    </row>
    <row r="20" spans="2:14" ht="102.75" customHeight="1" x14ac:dyDescent="0.55000000000000004">
      <c r="B20" s="409" t="s">
        <v>1481</v>
      </c>
      <c r="C20" s="409"/>
      <c r="D20" s="409"/>
      <c r="E20" s="409"/>
      <c r="F20" s="409"/>
      <c r="G20" s="409"/>
      <c r="H20" s="409"/>
      <c r="I20" s="409"/>
      <c r="J20" s="409"/>
      <c r="K20" s="409"/>
      <c r="L20" s="409"/>
      <c r="M20" s="409"/>
      <c r="N20" s="409"/>
    </row>
    <row r="31" spans="2:14" x14ac:dyDescent="0.55000000000000004">
      <c r="B31" s="1" t="s">
        <v>1483</v>
      </c>
    </row>
  </sheetData>
  <mergeCells count="11">
    <mergeCell ref="B3:N3"/>
    <mergeCell ref="B19:N19"/>
    <mergeCell ref="B20:N20"/>
    <mergeCell ref="B5:N5"/>
    <mergeCell ref="B12:N12"/>
    <mergeCell ref="B9:N9"/>
    <mergeCell ref="B16:N16"/>
    <mergeCell ref="B14:N14"/>
    <mergeCell ref="B18:N18"/>
    <mergeCell ref="B7:N7"/>
    <mergeCell ref="B11:N11"/>
  </mergeCells>
  <pageMargins left="0.23622047244094491" right="0.23622047244094491"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2"/>
  <sheetViews>
    <sheetView view="pageBreakPreview" topLeftCell="A58" zoomScale="85" zoomScaleNormal="100" zoomScaleSheetLayoutView="85" workbookViewId="0">
      <selection activeCell="M19" sqref="M19"/>
    </sheetView>
  </sheetViews>
  <sheetFormatPr defaultRowHeight="24" x14ac:dyDescent="0.55000000000000004"/>
  <cols>
    <col min="1" max="2" width="3.7109375" style="1" customWidth="1"/>
    <col min="3" max="3" width="14.85546875" style="1" bestFit="1" customWidth="1"/>
    <col min="4" max="4" width="6.42578125" style="1" bestFit="1" customWidth="1"/>
    <col min="5" max="7" width="9.140625" style="1"/>
    <col min="8" max="8" width="17.42578125" style="1" customWidth="1"/>
    <col min="9" max="9" width="11" style="1" customWidth="1"/>
    <col min="10" max="13" width="9.140625" style="1"/>
    <col min="14" max="14" width="16" style="1" customWidth="1"/>
    <col min="15" max="16384" width="9.140625" style="1"/>
  </cols>
  <sheetData>
    <row r="1" spans="1:21" x14ac:dyDescent="0.55000000000000004">
      <c r="A1" s="89" t="s">
        <v>1192</v>
      </c>
      <c r="B1" s="2"/>
      <c r="C1" s="2"/>
      <c r="D1" s="2"/>
      <c r="E1" s="2"/>
      <c r="F1" s="2"/>
      <c r="G1" s="2"/>
      <c r="H1" s="2"/>
      <c r="I1" s="2"/>
      <c r="J1" s="2"/>
      <c r="K1" s="2"/>
      <c r="L1" s="2"/>
      <c r="M1" s="2"/>
      <c r="N1" s="2"/>
      <c r="O1" s="2"/>
      <c r="P1" s="2"/>
      <c r="Q1" s="2"/>
      <c r="R1" s="2"/>
      <c r="S1" s="2"/>
      <c r="T1" s="2"/>
      <c r="U1" s="2"/>
    </row>
    <row r="2" spans="1:21" x14ac:dyDescent="0.55000000000000004">
      <c r="B2" s="1" t="s">
        <v>346</v>
      </c>
    </row>
    <row r="3" spans="1:21" x14ac:dyDescent="0.55000000000000004">
      <c r="C3" s="90" t="s">
        <v>465</v>
      </c>
    </row>
    <row r="4" spans="1:21" x14ac:dyDescent="0.55000000000000004">
      <c r="C4" s="12"/>
    </row>
    <row r="5" spans="1:21" x14ac:dyDescent="0.55000000000000004">
      <c r="C5" s="90" t="s">
        <v>466</v>
      </c>
    </row>
    <row r="6" spans="1:21" x14ac:dyDescent="0.55000000000000004">
      <c r="C6" s="12"/>
    </row>
    <row r="7" spans="1:21" x14ac:dyDescent="0.55000000000000004">
      <c r="C7" s="90" t="s">
        <v>467</v>
      </c>
    </row>
    <row r="8" spans="1:21" x14ac:dyDescent="0.55000000000000004">
      <c r="C8" s="12"/>
    </row>
    <row r="9" spans="1:21" x14ac:dyDescent="0.55000000000000004">
      <c r="C9" s="12" t="s">
        <v>1114</v>
      </c>
      <c r="F9" s="1" t="s">
        <v>1121</v>
      </c>
    </row>
    <row r="10" spans="1:21" x14ac:dyDescent="0.55000000000000004">
      <c r="C10" s="12" t="s">
        <v>1122</v>
      </c>
    </row>
    <row r="11" spans="1:21" x14ac:dyDescent="0.55000000000000004">
      <c r="C11" s="12" t="s">
        <v>1123</v>
      </c>
    </row>
    <row r="12" spans="1:21" x14ac:dyDescent="0.55000000000000004">
      <c r="C12" s="12" t="s">
        <v>1124</v>
      </c>
    </row>
    <row r="13" spans="1:21" x14ac:dyDescent="0.55000000000000004">
      <c r="C13" s="12" t="s">
        <v>1126</v>
      </c>
    </row>
    <row r="14" spans="1:21" x14ac:dyDescent="0.55000000000000004">
      <c r="C14" s="12"/>
    </row>
    <row r="15" spans="1:21" x14ac:dyDescent="0.55000000000000004">
      <c r="C15" s="12" t="s">
        <v>1115</v>
      </c>
      <c r="F15" s="1" t="s">
        <v>1125</v>
      </c>
    </row>
    <row r="16" spans="1:21" x14ac:dyDescent="0.55000000000000004">
      <c r="C16" s="12" t="s">
        <v>1127</v>
      </c>
    </row>
    <row r="17" spans="3:6" x14ac:dyDescent="0.55000000000000004">
      <c r="C17" s="12" t="s">
        <v>1128</v>
      </c>
    </row>
    <row r="18" spans="3:6" x14ac:dyDescent="0.55000000000000004">
      <c r="C18" s="12"/>
    </row>
    <row r="19" spans="3:6" x14ac:dyDescent="0.55000000000000004">
      <c r="C19" s="12" t="s">
        <v>468</v>
      </c>
      <c r="F19" s="1" t="s">
        <v>1129</v>
      </c>
    </row>
    <row r="20" spans="3:6" x14ac:dyDescent="0.55000000000000004">
      <c r="C20" s="12" t="s">
        <v>1130</v>
      </c>
    </row>
    <row r="21" spans="3:6" x14ac:dyDescent="0.55000000000000004">
      <c r="C21" s="12" t="s">
        <v>1131</v>
      </c>
    </row>
    <row r="22" spans="3:6" x14ac:dyDescent="0.55000000000000004">
      <c r="C22" s="12"/>
    </row>
    <row r="23" spans="3:6" x14ac:dyDescent="0.55000000000000004">
      <c r="C23" s="12" t="s">
        <v>1116</v>
      </c>
      <c r="F23" s="1" t="s">
        <v>1132</v>
      </c>
    </row>
    <row r="24" spans="3:6" x14ac:dyDescent="0.55000000000000004">
      <c r="C24" s="12" t="s">
        <v>1133</v>
      </c>
    </row>
    <row r="25" spans="3:6" x14ac:dyDescent="0.55000000000000004">
      <c r="C25" s="12" t="s">
        <v>1134</v>
      </c>
    </row>
    <row r="26" spans="3:6" x14ac:dyDescent="0.55000000000000004">
      <c r="C26" s="12" t="s">
        <v>1135</v>
      </c>
    </row>
    <row r="27" spans="3:6" x14ac:dyDescent="0.55000000000000004">
      <c r="C27" s="12" t="s">
        <v>1136</v>
      </c>
    </row>
    <row r="28" spans="3:6" x14ac:dyDescent="0.55000000000000004">
      <c r="C28" s="12" t="s">
        <v>1137</v>
      </c>
    </row>
    <row r="29" spans="3:6" x14ac:dyDescent="0.55000000000000004">
      <c r="C29" s="12" t="s">
        <v>1138</v>
      </c>
    </row>
    <row r="30" spans="3:6" x14ac:dyDescent="0.55000000000000004">
      <c r="C30" s="12" t="s">
        <v>1139</v>
      </c>
    </row>
    <row r="31" spans="3:6" x14ac:dyDescent="0.55000000000000004">
      <c r="C31" s="12" t="s">
        <v>1140</v>
      </c>
    </row>
    <row r="32" spans="3:6" x14ac:dyDescent="0.55000000000000004">
      <c r="C32" s="12" t="s">
        <v>1141</v>
      </c>
    </row>
    <row r="33" spans="3:7" x14ac:dyDescent="0.55000000000000004">
      <c r="C33" s="12" t="s">
        <v>1142</v>
      </c>
    </row>
    <row r="34" spans="3:7" x14ac:dyDescent="0.55000000000000004">
      <c r="C34" s="12" t="s">
        <v>1143</v>
      </c>
    </row>
    <row r="35" spans="3:7" x14ac:dyDescent="0.55000000000000004">
      <c r="C35" s="12" t="s">
        <v>1144</v>
      </c>
    </row>
    <row r="36" spans="3:7" x14ac:dyDescent="0.55000000000000004">
      <c r="C36" s="12" t="s">
        <v>1145</v>
      </c>
    </row>
    <row r="37" spans="3:7" x14ac:dyDescent="0.55000000000000004">
      <c r="C37" s="12" t="s">
        <v>1146</v>
      </c>
    </row>
    <row r="38" spans="3:7" x14ac:dyDescent="0.55000000000000004">
      <c r="C38" s="12"/>
    </row>
    <row r="39" spans="3:7" x14ac:dyDescent="0.55000000000000004">
      <c r="C39" s="12" t="s">
        <v>1117</v>
      </c>
      <c r="F39" s="1" t="s">
        <v>1147</v>
      </c>
    </row>
    <row r="40" spans="3:7" x14ac:dyDescent="0.55000000000000004">
      <c r="C40" s="12" t="s">
        <v>1148</v>
      </c>
    </row>
    <row r="41" spans="3:7" x14ac:dyDescent="0.55000000000000004">
      <c r="C41" s="12" t="s">
        <v>1149</v>
      </c>
    </row>
    <row r="42" spans="3:7" x14ac:dyDescent="0.55000000000000004">
      <c r="C42" s="12" t="s">
        <v>1150</v>
      </c>
    </row>
    <row r="43" spans="3:7" x14ac:dyDescent="0.55000000000000004">
      <c r="C43" s="12"/>
    </row>
    <row r="44" spans="3:7" x14ac:dyDescent="0.55000000000000004">
      <c r="C44" s="12" t="s">
        <v>1151</v>
      </c>
      <c r="G44" s="1" t="s">
        <v>1152</v>
      </c>
    </row>
    <row r="45" spans="3:7" x14ac:dyDescent="0.55000000000000004">
      <c r="C45" s="12" t="s">
        <v>1153</v>
      </c>
    </row>
    <row r="46" spans="3:7" x14ac:dyDescent="0.55000000000000004">
      <c r="C46" s="12" t="s">
        <v>1154</v>
      </c>
    </row>
    <row r="47" spans="3:7" x14ac:dyDescent="0.55000000000000004">
      <c r="C47" s="12" t="s">
        <v>1155</v>
      </c>
    </row>
    <row r="48" spans="3:7" x14ac:dyDescent="0.55000000000000004">
      <c r="C48" s="12" t="s">
        <v>1156</v>
      </c>
    </row>
    <row r="49" spans="3:8" x14ac:dyDescent="0.55000000000000004">
      <c r="C49" s="12" t="s">
        <v>1157</v>
      </c>
    </row>
    <row r="50" spans="3:8" x14ac:dyDescent="0.55000000000000004">
      <c r="C50" s="12"/>
    </row>
    <row r="51" spans="3:8" x14ac:dyDescent="0.55000000000000004">
      <c r="C51" s="12" t="s">
        <v>1118</v>
      </c>
      <c r="F51" s="1" t="s">
        <v>1158</v>
      </c>
    </row>
    <row r="52" spans="3:8" x14ac:dyDescent="0.55000000000000004">
      <c r="C52" s="87" t="s">
        <v>1161</v>
      </c>
    </row>
    <row r="53" spans="3:8" x14ac:dyDescent="0.55000000000000004">
      <c r="C53" s="87" t="s">
        <v>1162</v>
      </c>
    </row>
    <row r="54" spans="3:8" x14ac:dyDescent="0.55000000000000004">
      <c r="C54" s="12" t="s">
        <v>1160</v>
      </c>
    </row>
    <row r="55" spans="3:8" x14ac:dyDescent="0.55000000000000004">
      <c r="C55" s="12" t="s">
        <v>1163</v>
      </c>
    </row>
    <row r="56" spans="3:8" x14ac:dyDescent="0.55000000000000004">
      <c r="C56" s="12" t="s">
        <v>1164</v>
      </c>
    </row>
    <row r="57" spans="3:8" x14ac:dyDescent="0.55000000000000004">
      <c r="C57" s="12" t="s">
        <v>1165</v>
      </c>
    </row>
    <row r="58" spans="3:8" x14ac:dyDescent="0.55000000000000004">
      <c r="C58" s="12"/>
    </row>
    <row r="59" spans="3:8" x14ac:dyDescent="0.55000000000000004">
      <c r="C59" s="12" t="s">
        <v>1119</v>
      </c>
      <c r="F59" s="1" t="s">
        <v>1166</v>
      </c>
      <c r="H59" s="10"/>
    </row>
    <row r="60" spans="3:8" x14ac:dyDescent="0.55000000000000004">
      <c r="C60" s="12" t="s">
        <v>1167</v>
      </c>
      <c r="H60" s="10"/>
    </row>
    <row r="61" spans="3:8" x14ac:dyDescent="0.55000000000000004">
      <c r="C61" s="12" t="s">
        <v>1168</v>
      </c>
      <c r="H61" s="10"/>
    </row>
    <row r="62" spans="3:8" x14ac:dyDescent="0.55000000000000004">
      <c r="C62" s="12" t="s">
        <v>1169</v>
      </c>
      <c r="H62" s="10"/>
    </row>
    <row r="63" spans="3:8" x14ac:dyDescent="0.55000000000000004">
      <c r="C63" s="87" t="s">
        <v>1170</v>
      </c>
      <c r="H63" s="10"/>
    </row>
    <row r="64" spans="3:8" x14ac:dyDescent="0.55000000000000004">
      <c r="C64" s="87" t="s">
        <v>1171</v>
      </c>
      <c r="H64" s="10"/>
    </row>
    <row r="65" spans="3:8" x14ac:dyDescent="0.55000000000000004">
      <c r="C65" s="87" t="s">
        <v>1172</v>
      </c>
      <c r="H65" s="10"/>
    </row>
    <row r="66" spans="3:8" x14ac:dyDescent="0.55000000000000004">
      <c r="C66" s="87"/>
      <c r="H66" s="10"/>
    </row>
    <row r="67" spans="3:8" x14ac:dyDescent="0.55000000000000004">
      <c r="C67" s="12" t="s">
        <v>1120</v>
      </c>
      <c r="F67" s="1" t="s">
        <v>1176</v>
      </c>
    </row>
    <row r="68" spans="3:8" x14ac:dyDescent="0.55000000000000004">
      <c r="C68" s="94" t="s">
        <v>1177</v>
      </c>
    </row>
    <row r="69" spans="3:8" x14ac:dyDescent="0.55000000000000004">
      <c r="C69" s="1" t="s">
        <v>1178</v>
      </c>
    </row>
    <row r="70" spans="3:8" x14ac:dyDescent="0.55000000000000004">
      <c r="C70" s="1" t="s">
        <v>1179</v>
      </c>
    </row>
    <row r="71" spans="3:8" x14ac:dyDescent="0.55000000000000004">
      <c r="C71" s="1" t="s">
        <v>1180</v>
      </c>
    </row>
    <row r="72" spans="3:8" x14ac:dyDescent="0.55000000000000004">
      <c r="C72" s="1" t="s">
        <v>1181</v>
      </c>
    </row>
  </sheetData>
  <phoneticPr fontId="4" type="noConversion"/>
  <pageMargins left="0.5" right="0.25" top="0.6" bottom="0.4" header="0.5" footer="0.25"/>
  <pageSetup paperSize="9" orientation="landscape" r:id="rId1"/>
  <headerFooter alignWithMargins="0">
    <oddFooter>&amp;C&amp;"TH SarabunPSK,ธรรมดา"&amp;16หน้าที่ &amp;P จาก &amp;N</oddFooter>
  </headerFooter>
  <rowBreaks count="1" manualBreakCount="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34"/>
  <sheetViews>
    <sheetView view="pageBreakPreview" zoomScaleNormal="100" zoomScaleSheetLayoutView="100" workbookViewId="0">
      <selection activeCell="C28" sqref="C28"/>
    </sheetView>
  </sheetViews>
  <sheetFormatPr defaultRowHeight="24" x14ac:dyDescent="0.55000000000000004"/>
  <cols>
    <col min="1" max="1" width="3.7109375" style="1" customWidth="1"/>
    <col min="2" max="2" width="4.42578125" style="12" customWidth="1"/>
    <col min="3" max="3" width="28" style="12" customWidth="1"/>
    <col min="4" max="4" width="6.28515625" style="1" bestFit="1" customWidth="1"/>
    <col min="5" max="5" width="10.5703125" style="1" customWidth="1"/>
    <col min="6" max="7" width="9.140625" style="1"/>
    <col min="8" max="8" width="19.7109375" style="1" customWidth="1"/>
    <col min="9" max="9" width="10.85546875" style="1" customWidth="1"/>
    <col min="10" max="10" width="5.28515625" style="1" customWidth="1"/>
    <col min="11" max="16384" width="9.140625" style="1"/>
  </cols>
  <sheetData>
    <row r="1" spans="1:21" x14ac:dyDescent="0.55000000000000004">
      <c r="A1" s="410" t="s">
        <v>79</v>
      </c>
      <c r="B1" s="410"/>
      <c r="C1" s="410"/>
      <c r="D1" s="410"/>
      <c r="E1" s="410"/>
      <c r="F1" s="410"/>
      <c r="G1" s="410"/>
      <c r="H1" s="410"/>
      <c r="I1" s="2"/>
      <c r="J1" s="2"/>
      <c r="K1" s="2"/>
      <c r="L1" s="2"/>
      <c r="M1" s="2"/>
      <c r="N1" s="2"/>
      <c r="O1" s="2"/>
      <c r="P1" s="2"/>
      <c r="Q1" s="2"/>
      <c r="R1" s="2"/>
      <c r="S1" s="2"/>
      <c r="T1" s="2"/>
      <c r="U1" s="2"/>
    </row>
    <row r="2" spans="1:21" x14ac:dyDescent="0.55000000000000004">
      <c r="A2" s="411" t="s">
        <v>57</v>
      </c>
      <c r="B2" s="411"/>
      <c r="C2" s="411"/>
      <c r="D2" s="411"/>
      <c r="E2" s="411"/>
      <c r="F2" s="411"/>
      <c r="G2" s="411"/>
      <c r="H2" s="411"/>
      <c r="I2" s="411"/>
      <c r="J2" s="2"/>
      <c r="K2" s="2"/>
      <c r="L2" s="2"/>
      <c r="M2" s="2"/>
      <c r="N2" s="2"/>
      <c r="O2" s="2"/>
      <c r="P2" s="2"/>
      <c r="Q2" s="2"/>
      <c r="R2" s="2"/>
      <c r="S2" s="2"/>
      <c r="T2" s="2"/>
      <c r="U2" s="2"/>
    </row>
    <row r="3" spans="1:21" x14ac:dyDescent="0.55000000000000004">
      <c r="A3" s="60"/>
      <c r="B3" s="86" t="s">
        <v>690</v>
      </c>
      <c r="C3" s="60"/>
      <c r="D3" s="60"/>
      <c r="E3" s="60"/>
      <c r="F3" s="60"/>
      <c r="G3" s="60"/>
      <c r="H3" s="60"/>
      <c r="I3" s="60"/>
    </row>
    <row r="4" spans="1:21" x14ac:dyDescent="0.55000000000000004">
      <c r="A4" s="86" t="s">
        <v>691</v>
      </c>
      <c r="B4" s="86"/>
      <c r="C4" s="60"/>
      <c r="D4" s="60"/>
      <c r="E4" s="60"/>
      <c r="F4" s="60"/>
      <c r="G4" s="60"/>
      <c r="H4" s="60"/>
      <c r="I4" s="60"/>
    </row>
    <row r="5" spans="1:21" x14ac:dyDescent="0.55000000000000004">
      <c r="A5" s="60" t="s">
        <v>692</v>
      </c>
      <c r="B5" s="86"/>
      <c r="C5" s="60"/>
      <c r="D5" s="60"/>
      <c r="E5" s="60"/>
      <c r="F5" s="60"/>
      <c r="G5" s="60"/>
      <c r="H5" s="60"/>
      <c r="I5" s="60"/>
    </row>
    <row r="6" spans="1:21" x14ac:dyDescent="0.55000000000000004">
      <c r="A6" s="60" t="s">
        <v>693</v>
      </c>
      <c r="B6" s="86"/>
      <c r="C6" s="60"/>
      <c r="D6" s="60"/>
      <c r="E6" s="60"/>
      <c r="F6" s="60"/>
      <c r="G6" s="60"/>
      <c r="H6" s="60"/>
      <c r="I6" s="60"/>
    </row>
    <row r="7" spans="1:21" x14ac:dyDescent="0.55000000000000004">
      <c r="A7" s="60" t="s">
        <v>694</v>
      </c>
      <c r="B7" s="86"/>
      <c r="C7" s="60"/>
      <c r="D7" s="60"/>
      <c r="E7" s="60"/>
      <c r="F7" s="60"/>
      <c r="G7" s="60"/>
      <c r="H7" s="60"/>
      <c r="I7" s="60"/>
    </row>
    <row r="8" spans="1:21" x14ac:dyDescent="0.55000000000000004">
      <c r="A8" s="60" t="s">
        <v>695</v>
      </c>
      <c r="B8" s="86"/>
      <c r="C8" s="60"/>
      <c r="D8" s="60"/>
      <c r="E8" s="60"/>
      <c r="F8" s="60"/>
      <c r="G8" s="60"/>
      <c r="H8" s="60"/>
      <c r="I8" s="60"/>
    </row>
    <row r="9" spans="1:21" x14ac:dyDescent="0.55000000000000004">
      <c r="B9" s="12">
        <v>1</v>
      </c>
      <c r="C9" s="12" t="s">
        <v>426</v>
      </c>
      <c r="D9" s="1" t="s">
        <v>533</v>
      </c>
    </row>
    <row r="10" spans="1:21" x14ac:dyDescent="0.55000000000000004">
      <c r="C10" s="12" t="s">
        <v>952</v>
      </c>
    </row>
    <row r="11" spans="1:21" x14ac:dyDescent="0.55000000000000004">
      <c r="C11" s="12" t="s">
        <v>953</v>
      </c>
    </row>
    <row r="12" spans="1:21" x14ac:dyDescent="0.55000000000000004">
      <c r="C12" s="12" t="s">
        <v>954</v>
      </c>
    </row>
    <row r="14" spans="1:21" x14ac:dyDescent="0.55000000000000004">
      <c r="B14" s="12">
        <v>2</v>
      </c>
      <c r="C14" s="12" t="s">
        <v>12</v>
      </c>
      <c r="D14" s="1" t="s">
        <v>496</v>
      </c>
    </row>
    <row r="15" spans="1:21" x14ac:dyDescent="0.55000000000000004">
      <c r="C15" s="12" t="s">
        <v>497</v>
      </c>
    </row>
    <row r="16" spans="1:21" x14ac:dyDescent="0.55000000000000004">
      <c r="C16" s="12" t="s">
        <v>541</v>
      </c>
    </row>
    <row r="17" spans="2:4" x14ac:dyDescent="0.55000000000000004">
      <c r="C17" s="12" t="s">
        <v>955</v>
      </c>
    </row>
    <row r="18" spans="2:4" x14ac:dyDescent="0.55000000000000004">
      <c r="C18" s="12" t="s">
        <v>956</v>
      </c>
    </row>
    <row r="20" spans="2:4" x14ac:dyDescent="0.55000000000000004">
      <c r="B20" s="12">
        <v>3</v>
      </c>
      <c r="C20" s="12" t="s">
        <v>13</v>
      </c>
      <c r="D20" s="1" t="s">
        <v>535</v>
      </c>
    </row>
    <row r="21" spans="2:4" x14ac:dyDescent="0.55000000000000004">
      <c r="C21" s="12" t="s">
        <v>536</v>
      </c>
    </row>
    <row r="22" spans="2:4" x14ac:dyDescent="0.55000000000000004">
      <c r="C22" s="12" t="s">
        <v>537</v>
      </c>
    </row>
    <row r="23" spans="2:4" x14ac:dyDescent="0.55000000000000004">
      <c r="C23" s="12" t="s">
        <v>538</v>
      </c>
    </row>
    <row r="24" spans="2:4" x14ac:dyDescent="0.55000000000000004">
      <c r="C24" s="12" t="s">
        <v>539</v>
      </c>
    </row>
    <row r="25" spans="2:4" x14ac:dyDescent="0.55000000000000004">
      <c r="C25" s="12" t="s">
        <v>498</v>
      </c>
    </row>
    <row r="26" spans="2:4" x14ac:dyDescent="0.55000000000000004">
      <c r="C26" s="12" t="s">
        <v>499</v>
      </c>
    </row>
    <row r="27" spans="2:4" x14ac:dyDescent="0.55000000000000004">
      <c r="C27" s="12" t="s">
        <v>471</v>
      </c>
    </row>
    <row r="28" spans="2:4" x14ac:dyDescent="0.55000000000000004">
      <c r="C28" s="12" t="s">
        <v>500</v>
      </c>
    </row>
    <row r="29" spans="2:4" x14ac:dyDescent="0.55000000000000004">
      <c r="C29" s="12" t="s">
        <v>470</v>
      </c>
    </row>
    <row r="30" spans="2:4" x14ac:dyDescent="0.55000000000000004">
      <c r="C30" s="12" t="s">
        <v>501</v>
      </c>
    </row>
    <row r="31" spans="2:4" x14ac:dyDescent="0.55000000000000004">
      <c r="C31" s="12" t="s">
        <v>502</v>
      </c>
    </row>
    <row r="32" spans="2:4" x14ac:dyDescent="0.55000000000000004">
      <c r="C32" s="12" t="s">
        <v>503</v>
      </c>
    </row>
    <row r="33" spans="2:4" x14ac:dyDescent="0.55000000000000004">
      <c r="C33" s="12" t="s">
        <v>957</v>
      </c>
    </row>
    <row r="34" spans="2:4" x14ac:dyDescent="0.55000000000000004">
      <c r="C34" s="12" t="s">
        <v>958</v>
      </c>
    </row>
    <row r="36" spans="2:4" x14ac:dyDescent="0.55000000000000004">
      <c r="B36" s="12">
        <v>4</v>
      </c>
      <c r="C36" s="12" t="s">
        <v>14</v>
      </c>
      <c r="D36" s="1" t="s">
        <v>540</v>
      </c>
    </row>
    <row r="37" spans="2:4" x14ac:dyDescent="0.55000000000000004">
      <c r="C37" s="12" t="s">
        <v>542</v>
      </c>
    </row>
    <row r="38" spans="2:4" x14ac:dyDescent="0.55000000000000004">
      <c r="C38" s="12" t="s">
        <v>543</v>
      </c>
    </row>
    <row r="40" spans="2:4" x14ac:dyDescent="0.55000000000000004">
      <c r="B40" s="12">
        <v>5</v>
      </c>
      <c r="C40" s="12" t="s">
        <v>15</v>
      </c>
      <c r="D40" s="1" t="s">
        <v>62</v>
      </c>
    </row>
    <row r="41" spans="2:4" x14ac:dyDescent="0.55000000000000004">
      <c r="C41" s="12" t="s">
        <v>504</v>
      </c>
    </row>
    <row r="42" spans="2:4" x14ac:dyDescent="0.55000000000000004">
      <c r="C42" s="12" t="s">
        <v>505</v>
      </c>
    </row>
    <row r="43" spans="2:4" x14ac:dyDescent="0.55000000000000004">
      <c r="C43" s="12" t="s">
        <v>959</v>
      </c>
    </row>
    <row r="45" spans="2:4" x14ac:dyDescent="0.55000000000000004">
      <c r="B45" s="12">
        <v>6</v>
      </c>
      <c r="C45" s="12" t="s">
        <v>16</v>
      </c>
      <c r="D45" s="1" t="s">
        <v>506</v>
      </c>
    </row>
    <row r="46" spans="2:4" x14ac:dyDescent="0.55000000000000004">
      <c r="C46" s="12" t="s">
        <v>507</v>
      </c>
    </row>
    <row r="47" spans="2:4" x14ac:dyDescent="0.55000000000000004">
      <c r="C47" s="12" t="s">
        <v>508</v>
      </c>
    </row>
    <row r="49" spans="2:4" x14ac:dyDescent="0.55000000000000004">
      <c r="B49" s="12">
        <v>7</v>
      </c>
      <c r="C49" s="12" t="s">
        <v>427</v>
      </c>
      <c r="D49" s="1" t="s">
        <v>509</v>
      </c>
    </row>
    <row r="50" spans="2:4" x14ac:dyDescent="0.55000000000000004">
      <c r="C50" s="12" t="s">
        <v>510</v>
      </c>
    </row>
    <row r="51" spans="2:4" x14ac:dyDescent="0.55000000000000004">
      <c r="C51" s="12" t="s">
        <v>511</v>
      </c>
    </row>
    <row r="52" spans="2:4" x14ac:dyDescent="0.55000000000000004">
      <c r="C52" s="12" t="s">
        <v>512</v>
      </c>
    </row>
    <row r="53" spans="2:4" x14ac:dyDescent="0.55000000000000004">
      <c r="C53" s="12" t="s">
        <v>513</v>
      </c>
    </row>
    <row r="54" spans="2:4" x14ac:dyDescent="0.55000000000000004">
      <c r="C54" s="12" t="s">
        <v>963</v>
      </c>
    </row>
    <row r="55" spans="2:4" x14ac:dyDescent="0.55000000000000004">
      <c r="C55" s="1" t="s">
        <v>962</v>
      </c>
    </row>
    <row r="56" spans="2:4" x14ac:dyDescent="0.55000000000000004">
      <c r="C56" s="12" t="s">
        <v>514</v>
      </c>
    </row>
    <row r="57" spans="2:4" x14ac:dyDescent="0.55000000000000004">
      <c r="C57" s="12" t="s">
        <v>961</v>
      </c>
    </row>
    <row r="58" spans="2:4" x14ac:dyDescent="0.55000000000000004">
      <c r="C58" s="12" t="s">
        <v>960</v>
      </c>
    </row>
    <row r="59" spans="2:4" x14ac:dyDescent="0.55000000000000004">
      <c r="C59" s="12" t="s">
        <v>964</v>
      </c>
    </row>
    <row r="60" spans="2:4" x14ac:dyDescent="0.55000000000000004">
      <c r="C60" s="12" t="s">
        <v>965</v>
      </c>
    </row>
    <row r="61" spans="2:4" x14ac:dyDescent="0.55000000000000004">
      <c r="C61" s="12" t="s">
        <v>966</v>
      </c>
    </row>
    <row r="62" spans="2:4" x14ac:dyDescent="0.55000000000000004">
      <c r="C62" s="12" t="s">
        <v>967</v>
      </c>
    </row>
    <row r="64" spans="2:4" s="12" customFormat="1" x14ac:dyDescent="0.55000000000000004">
      <c r="B64" s="12">
        <v>8</v>
      </c>
      <c r="C64" s="12" t="s">
        <v>17</v>
      </c>
      <c r="D64" s="1" t="s">
        <v>968</v>
      </c>
    </row>
    <row r="65" spans="2:4" s="12" customFormat="1" x14ac:dyDescent="0.55000000000000004">
      <c r="C65" s="12" t="s">
        <v>1</v>
      </c>
      <c r="D65" s="1"/>
    </row>
    <row r="66" spans="2:4" s="12" customFormat="1" x14ac:dyDescent="0.55000000000000004">
      <c r="C66" s="12" t="s">
        <v>515</v>
      </c>
      <c r="D66" s="1"/>
    </row>
    <row r="67" spans="2:4" s="12" customFormat="1" x14ac:dyDescent="0.55000000000000004">
      <c r="C67" s="12" t="s">
        <v>969</v>
      </c>
      <c r="D67" s="1"/>
    </row>
    <row r="68" spans="2:4" s="12" customFormat="1" x14ac:dyDescent="0.55000000000000004">
      <c r="C68" s="12" t="s">
        <v>970</v>
      </c>
      <c r="D68" s="1"/>
    </row>
    <row r="69" spans="2:4" s="12" customFormat="1" x14ac:dyDescent="0.55000000000000004">
      <c r="C69" s="12" t="s">
        <v>971</v>
      </c>
      <c r="D69" s="1"/>
    </row>
    <row r="70" spans="2:4" s="12" customFormat="1" x14ac:dyDescent="0.55000000000000004">
      <c r="C70" s="12" t="s">
        <v>972</v>
      </c>
      <c r="D70" s="1"/>
    </row>
    <row r="71" spans="2:4" s="12" customFormat="1" x14ac:dyDescent="0.55000000000000004">
      <c r="B71" s="12">
        <v>9</v>
      </c>
      <c r="C71" s="12" t="s">
        <v>18</v>
      </c>
      <c r="D71" s="1" t="s">
        <v>973</v>
      </c>
    </row>
    <row r="72" spans="2:4" s="12" customFormat="1" x14ac:dyDescent="0.55000000000000004">
      <c r="C72" s="12" t="s">
        <v>974</v>
      </c>
      <c r="D72" s="1"/>
    </row>
    <row r="73" spans="2:4" s="12" customFormat="1" x14ac:dyDescent="0.55000000000000004">
      <c r="C73" s="12" t="s">
        <v>975</v>
      </c>
      <c r="D73" s="1"/>
    </row>
    <row r="74" spans="2:4" s="12" customFormat="1" x14ac:dyDescent="0.55000000000000004">
      <c r="C74" s="12" t="s">
        <v>976</v>
      </c>
      <c r="D74" s="1"/>
    </row>
    <row r="75" spans="2:4" s="12" customFormat="1" x14ac:dyDescent="0.55000000000000004">
      <c r="D75" s="1"/>
    </row>
    <row r="76" spans="2:4" x14ac:dyDescent="0.55000000000000004">
      <c r="B76" s="12">
        <v>10</v>
      </c>
      <c r="C76" s="12" t="s">
        <v>19</v>
      </c>
      <c r="D76" s="1" t="s">
        <v>977</v>
      </c>
    </row>
    <row r="77" spans="2:4" x14ac:dyDescent="0.55000000000000004">
      <c r="C77" s="12" t="s">
        <v>978</v>
      </c>
    </row>
    <row r="78" spans="2:4" x14ac:dyDescent="0.55000000000000004">
      <c r="C78" s="12" t="s">
        <v>979</v>
      </c>
    </row>
    <row r="79" spans="2:4" x14ac:dyDescent="0.55000000000000004">
      <c r="C79" s="12" t="s">
        <v>980</v>
      </c>
    </row>
    <row r="80" spans="2:4" x14ac:dyDescent="0.55000000000000004">
      <c r="C80" s="12" t="s">
        <v>516</v>
      </c>
    </row>
    <row r="81" spans="2:4" x14ac:dyDescent="0.55000000000000004">
      <c r="C81" s="12" t="s">
        <v>981</v>
      </c>
    </row>
    <row r="82" spans="2:4" x14ac:dyDescent="0.55000000000000004">
      <c r="C82" s="12" t="s">
        <v>982</v>
      </c>
    </row>
    <row r="83" spans="2:4" x14ac:dyDescent="0.55000000000000004">
      <c r="C83" s="12" t="s">
        <v>983</v>
      </c>
    </row>
    <row r="84" spans="2:4" x14ac:dyDescent="0.55000000000000004">
      <c r="C84" s="12" t="s">
        <v>984</v>
      </c>
    </row>
    <row r="85" spans="2:4" x14ac:dyDescent="0.55000000000000004">
      <c r="C85" s="12" t="s">
        <v>985</v>
      </c>
    </row>
    <row r="86" spans="2:4" x14ac:dyDescent="0.55000000000000004">
      <c r="C86" s="12" t="s">
        <v>986</v>
      </c>
    </row>
    <row r="87" spans="2:4" x14ac:dyDescent="0.55000000000000004">
      <c r="C87" s="12" t="s">
        <v>987</v>
      </c>
    </row>
    <row r="88" spans="2:4" x14ac:dyDescent="0.55000000000000004">
      <c r="C88" s="12" t="s">
        <v>988</v>
      </c>
    </row>
    <row r="89" spans="2:4" x14ac:dyDescent="0.55000000000000004">
      <c r="C89" s="12" t="s">
        <v>989</v>
      </c>
    </row>
    <row r="91" spans="2:4" s="12" customFormat="1" x14ac:dyDescent="0.55000000000000004">
      <c r="B91" s="12">
        <v>11</v>
      </c>
      <c r="C91" s="12" t="s">
        <v>20</v>
      </c>
      <c r="D91" s="1" t="s">
        <v>544</v>
      </c>
    </row>
    <row r="92" spans="2:4" s="12" customFormat="1" x14ac:dyDescent="0.55000000000000004">
      <c r="C92" s="12" t="s">
        <v>545</v>
      </c>
      <c r="D92" s="1"/>
    </row>
    <row r="93" spans="2:4" s="12" customFormat="1" x14ac:dyDescent="0.55000000000000004">
      <c r="C93" s="12" t="s">
        <v>517</v>
      </c>
      <c r="D93" s="1"/>
    </row>
    <row r="94" spans="2:4" s="12" customFormat="1" x14ac:dyDescent="0.55000000000000004">
      <c r="C94" s="12" t="s">
        <v>990</v>
      </c>
      <c r="D94" s="1"/>
    </row>
    <row r="95" spans="2:4" s="12" customFormat="1" x14ac:dyDescent="0.55000000000000004">
      <c r="C95" s="12" t="s">
        <v>991</v>
      </c>
      <c r="D95" s="1"/>
    </row>
    <row r="96" spans="2:4" s="12" customFormat="1" x14ac:dyDescent="0.55000000000000004">
      <c r="C96" s="12" t="s">
        <v>534</v>
      </c>
      <c r="D96" s="1"/>
    </row>
    <row r="97" spans="2:4" s="12" customFormat="1" x14ac:dyDescent="0.55000000000000004">
      <c r="C97" s="12" t="s">
        <v>518</v>
      </c>
      <c r="D97" s="1"/>
    </row>
    <row r="98" spans="2:4" s="12" customFormat="1" x14ac:dyDescent="0.55000000000000004">
      <c r="C98" s="12" t="s">
        <v>992</v>
      </c>
      <c r="D98" s="1"/>
    </row>
    <row r="99" spans="2:4" s="12" customFormat="1" x14ac:dyDescent="0.55000000000000004">
      <c r="C99" s="12" t="s">
        <v>993</v>
      </c>
      <c r="D99" s="1"/>
    </row>
    <row r="100" spans="2:4" s="12" customFormat="1" x14ac:dyDescent="0.55000000000000004">
      <c r="C100" s="12" t="s">
        <v>994</v>
      </c>
      <c r="D100" s="1"/>
    </row>
    <row r="101" spans="2:4" s="12" customFormat="1" x14ac:dyDescent="0.55000000000000004">
      <c r="D101" s="1"/>
    </row>
    <row r="102" spans="2:4" s="12" customFormat="1" x14ac:dyDescent="0.55000000000000004">
      <c r="B102" s="12">
        <v>12</v>
      </c>
      <c r="C102" s="12" t="s">
        <v>21</v>
      </c>
      <c r="D102" s="1" t="s">
        <v>63</v>
      </c>
    </row>
    <row r="103" spans="2:4" s="12" customFormat="1" x14ac:dyDescent="0.55000000000000004">
      <c r="C103" s="12" t="s">
        <v>519</v>
      </c>
      <c r="D103" s="1"/>
    </row>
    <row r="104" spans="2:4" s="12" customFormat="1" x14ac:dyDescent="0.55000000000000004">
      <c r="C104" s="12" t="s">
        <v>520</v>
      </c>
      <c r="D104" s="1"/>
    </row>
    <row r="105" spans="2:4" s="12" customFormat="1" x14ac:dyDescent="0.55000000000000004">
      <c r="C105" s="12" t="s">
        <v>521</v>
      </c>
      <c r="D105" s="1"/>
    </row>
    <row r="106" spans="2:4" s="12" customFormat="1" x14ac:dyDescent="0.55000000000000004">
      <c r="C106" s="12" t="s">
        <v>522</v>
      </c>
      <c r="D106" s="1"/>
    </row>
    <row r="107" spans="2:4" s="12" customFormat="1" x14ac:dyDescent="0.55000000000000004">
      <c r="C107" s="12" t="s">
        <v>995</v>
      </c>
      <c r="D107" s="1"/>
    </row>
    <row r="108" spans="2:4" s="12" customFormat="1" x14ac:dyDescent="0.55000000000000004">
      <c r="C108" s="12" t="s">
        <v>996</v>
      </c>
      <c r="D108" s="1"/>
    </row>
    <row r="109" spans="2:4" s="12" customFormat="1" x14ac:dyDescent="0.55000000000000004">
      <c r="C109" s="12" t="s">
        <v>997</v>
      </c>
      <c r="D109" s="1"/>
    </row>
    <row r="110" spans="2:4" s="12" customFormat="1" x14ac:dyDescent="0.55000000000000004">
      <c r="D110" s="1"/>
    </row>
    <row r="111" spans="2:4" s="12" customFormat="1" x14ac:dyDescent="0.55000000000000004">
      <c r="B111" s="12">
        <v>13</v>
      </c>
      <c r="C111" s="12" t="s">
        <v>22</v>
      </c>
      <c r="D111" s="1" t="s">
        <v>523</v>
      </c>
    </row>
    <row r="112" spans="2:4" s="12" customFormat="1" x14ac:dyDescent="0.55000000000000004">
      <c r="C112" s="12" t="s">
        <v>524</v>
      </c>
      <c r="D112" s="1"/>
    </row>
    <row r="113" spans="2:4" s="12" customFormat="1" x14ac:dyDescent="0.55000000000000004">
      <c r="C113" s="12" t="s">
        <v>999</v>
      </c>
      <c r="D113" s="1"/>
    </row>
    <row r="114" spans="2:4" s="12" customFormat="1" x14ac:dyDescent="0.55000000000000004">
      <c r="C114" s="12" t="s">
        <v>998</v>
      </c>
      <c r="D114" s="1"/>
    </row>
    <row r="115" spans="2:4" s="12" customFormat="1" x14ac:dyDescent="0.55000000000000004">
      <c r="C115" s="12" t="s">
        <v>1000</v>
      </c>
      <c r="D115" s="1"/>
    </row>
    <row r="116" spans="2:4" s="12" customFormat="1" x14ac:dyDescent="0.55000000000000004">
      <c r="C116" s="12" t="s">
        <v>1001</v>
      </c>
      <c r="D116" s="1"/>
    </row>
    <row r="117" spans="2:4" s="12" customFormat="1" x14ac:dyDescent="0.55000000000000004">
      <c r="C117" s="12" t="s">
        <v>525</v>
      </c>
      <c r="D117" s="1"/>
    </row>
    <row r="118" spans="2:4" s="12" customFormat="1" x14ac:dyDescent="0.55000000000000004">
      <c r="C118" s="12" t="s">
        <v>1002</v>
      </c>
      <c r="D118" s="1"/>
    </row>
    <row r="119" spans="2:4" s="12" customFormat="1" x14ac:dyDescent="0.55000000000000004">
      <c r="D119" s="1"/>
    </row>
    <row r="120" spans="2:4" s="12" customFormat="1" x14ac:dyDescent="0.55000000000000004">
      <c r="B120" s="12">
        <v>14</v>
      </c>
      <c r="C120" s="12" t="s">
        <v>23</v>
      </c>
      <c r="D120" s="1" t="s">
        <v>546</v>
      </c>
    </row>
    <row r="121" spans="2:4" s="12" customFormat="1" x14ac:dyDescent="0.55000000000000004">
      <c r="C121" s="12" t="s">
        <v>547</v>
      </c>
      <c r="D121" s="1"/>
    </row>
    <row r="122" spans="2:4" s="12" customFormat="1" x14ac:dyDescent="0.55000000000000004">
      <c r="C122" s="12" t="s">
        <v>526</v>
      </c>
      <c r="D122" s="1"/>
    </row>
    <row r="123" spans="2:4" s="12" customFormat="1" x14ac:dyDescent="0.55000000000000004">
      <c r="C123" s="12" t="s">
        <v>1003</v>
      </c>
      <c r="D123" s="1"/>
    </row>
    <row r="124" spans="2:4" s="12" customFormat="1" x14ac:dyDescent="0.55000000000000004">
      <c r="C124" s="12" t="s">
        <v>1004</v>
      </c>
      <c r="D124" s="1"/>
    </row>
    <row r="125" spans="2:4" s="12" customFormat="1" x14ac:dyDescent="0.55000000000000004">
      <c r="C125" s="12" t="s">
        <v>1005</v>
      </c>
      <c r="D125" s="1"/>
    </row>
    <row r="126" spans="2:4" s="12" customFormat="1" x14ac:dyDescent="0.55000000000000004">
      <c r="C126" s="12" t="s">
        <v>1006</v>
      </c>
      <c r="D126" s="1"/>
    </row>
    <row r="127" spans="2:4" s="12" customFormat="1" x14ac:dyDescent="0.55000000000000004">
      <c r="C127" s="12" t="s">
        <v>1007</v>
      </c>
      <c r="D127" s="1"/>
    </row>
    <row r="128" spans="2:4" s="12" customFormat="1" x14ac:dyDescent="0.55000000000000004">
      <c r="C128" s="12" t="s">
        <v>1010</v>
      </c>
      <c r="D128" s="1"/>
    </row>
    <row r="129" spans="2:4" s="12" customFormat="1" x14ac:dyDescent="0.55000000000000004">
      <c r="C129" s="12" t="s">
        <v>1008</v>
      </c>
      <c r="D129" s="1"/>
    </row>
    <row r="130" spans="2:4" s="12" customFormat="1" x14ac:dyDescent="0.55000000000000004">
      <c r="C130" s="12" t="s">
        <v>1009</v>
      </c>
      <c r="D130" s="1"/>
    </row>
    <row r="131" spans="2:4" s="12" customFormat="1" x14ac:dyDescent="0.55000000000000004">
      <c r="D131" s="1"/>
    </row>
    <row r="132" spans="2:4" s="12" customFormat="1" x14ac:dyDescent="0.55000000000000004">
      <c r="B132" s="12">
        <v>15</v>
      </c>
      <c r="C132" s="12" t="s">
        <v>428</v>
      </c>
      <c r="D132" s="1" t="s">
        <v>460</v>
      </c>
    </row>
    <row r="133" spans="2:4" s="12" customFormat="1" x14ac:dyDescent="0.55000000000000004">
      <c r="C133" s="12" t="s">
        <v>1</v>
      </c>
      <c r="D133" s="1"/>
    </row>
    <row r="134" spans="2:4" s="12" customFormat="1" x14ac:dyDescent="0.55000000000000004">
      <c r="C134" s="12" t="s">
        <v>527</v>
      </c>
      <c r="D134" s="1"/>
    </row>
    <row r="135" spans="2:4" s="12" customFormat="1" x14ac:dyDescent="0.55000000000000004">
      <c r="C135" s="12" t="s">
        <v>1011</v>
      </c>
      <c r="D135" s="1"/>
    </row>
    <row r="136" spans="2:4" s="12" customFormat="1" x14ac:dyDescent="0.55000000000000004">
      <c r="C136" s="12" t="s">
        <v>1012</v>
      </c>
      <c r="D136" s="1"/>
    </row>
    <row r="137" spans="2:4" s="12" customFormat="1" x14ac:dyDescent="0.55000000000000004">
      <c r="C137" s="12" t="s">
        <v>528</v>
      </c>
      <c r="D137" s="1"/>
    </row>
    <row r="138" spans="2:4" s="12" customFormat="1" x14ac:dyDescent="0.55000000000000004">
      <c r="C138" s="12" t="s">
        <v>1013</v>
      </c>
      <c r="D138" s="1"/>
    </row>
    <row r="139" spans="2:4" s="12" customFormat="1" x14ac:dyDescent="0.55000000000000004">
      <c r="C139" s="12" t="s">
        <v>1015</v>
      </c>
      <c r="D139" s="1"/>
    </row>
    <row r="140" spans="2:4" s="12" customFormat="1" x14ac:dyDescent="0.55000000000000004">
      <c r="C140" s="12" t="s">
        <v>1014</v>
      </c>
      <c r="D140" s="1"/>
    </row>
    <row r="141" spans="2:4" s="12" customFormat="1" x14ac:dyDescent="0.55000000000000004">
      <c r="D141" s="1"/>
    </row>
    <row r="142" spans="2:4" x14ac:dyDescent="0.55000000000000004">
      <c r="B142" s="12">
        <v>16</v>
      </c>
      <c r="C142" s="12" t="s">
        <v>24</v>
      </c>
      <c r="D142" s="1" t="s">
        <v>548</v>
      </c>
    </row>
    <row r="143" spans="2:4" x14ac:dyDescent="0.55000000000000004">
      <c r="C143" s="12" t="s">
        <v>549</v>
      </c>
    </row>
    <row r="144" spans="2:4" x14ac:dyDescent="0.55000000000000004">
      <c r="C144" s="12" t="s">
        <v>1016</v>
      </c>
    </row>
    <row r="145" spans="2:4" x14ac:dyDescent="0.55000000000000004">
      <c r="C145" s="12" t="s">
        <v>1017</v>
      </c>
    </row>
    <row r="146" spans="2:4" x14ac:dyDescent="0.55000000000000004">
      <c r="C146" s="12" t="s">
        <v>1018</v>
      </c>
    </row>
    <row r="147" spans="2:4" x14ac:dyDescent="0.55000000000000004">
      <c r="C147" s="12" t="s">
        <v>1019</v>
      </c>
    </row>
    <row r="148" spans="2:4" x14ac:dyDescent="0.55000000000000004">
      <c r="C148" s="12" t="s">
        <v>1020</v>
      </c>
    </row>
    <row r="149" spans="2:4" x14ac:dyDescent="0.55000000000000004">
      <c r="C149" s="12" t="s">
        <v>1021</v>
      </c>
    </row>
    <row r="150" spans="2:4" x14ac:dyDescent="0.55000000000000004">
      <c r="C150" s="12" t="s">
        <v>529</v>
      </c>
    </row>
    <row r="151" spans="2:4" x14ac:dyDescent="0.55000000000000004">
      <c r="C151" s="12" t="s">
        <v>1022</v>
      </c>
    </row>
    <row r="152" spans="2:4" x14ac:dyDescent="0.55000000000000004">
      <c r="C152" s="12" t="s">
        <v>1023</v>
      </c>
    </row>
    <row r="153" spans="2:4" x14ac:dyDescent="0.55000000000000004">
      <c r="C153" s="12" t="s">
        <v>1024</v>
      </c>
    </row>
    <row r="154" spans="2:4" x14ac:dyDescent="0.55000000000000004">
      <c r="C154" s="12" t="s">
        <v>1025</v>
      </c>
    </row>
    <row r="155" spans="2:4" x14ac:dyDescent="0.55000000000000004">
      <c r="C155" s="12" t="s">
        <v>1026</v>
      </c>
    </row>
    <row r="157" spans="2:4" s="12" customFormat="1" x14ac:dyDescent="0.55000000000000004">
      <c r="B157" s="12">
        <v>17</v>
      </c>
      <c r="C157" s="12" t="s">
        <v>25</v>
      </c>
      <c r="D157" s="1" t="s">
        <v>64</v>
      </c>
    </row>
    <row r="158" spans="2:4" s="12" customFormat="1" x14ac:dyDescent="0.55000000000000004">
      <c r="C158" s="12" t="s">
        <v>530</v>
      </c>
      <c r="D158" s="1"/>
    </row>
    <row r="159" spans="2:4" s="12" customFormat="1" x14ac:dyDescent="0.55000000000000004">
      <c r="C159" s="12" t="s">
        <v>1027</v>
      </c>
      <c r="D159" s="1"/>
    </row>
    <row r="160" spans="2:4" s="12" customFormat="1" x14ac:dyDescent="0.55000000000000004">
      <c r="C160" s="12" t="s">
        <v>1028</v>
      </c>
      <c r="D160" s="1"/>
    </row>
    <row r="161" spans="2:4" s="12" customFormat="1" x14ac:dyDescent="0.55000000000000004">
      <c r="C161" s="12" t="s">
        <v>1029</v>
      </c>
      <c r="D161" s="1"/>
    </row>
    <row r="162" spans="2:4" s="12" customFormat="1" x14ac:dyDescent="0.55000000000000004">
      <c r="C162" s="12" t="s">
        <v>1030</v>
      </c>
      <c r="D162" s="1"/>
    </row>
    <row r="163" spans="2:4" s="12" customFormat="1" x14ac:dyDescent="0.55000000000000004">
      <c r="C163" s="12" t="s">
        <v>531</v>
      </c>
      <c r="D163" s="1"/>
    </row>
    <row r="164" spans="2:4" s="12" customFormat="1" x14ac:dyDescent="0.55000000000000004">
      <c r="C164" s="12" t="s">
        <v>1031</v>
      </c>
      <c r="D164" s="1"/>
    </row>
    <row r="165" spans="2:4" s="12" customFormat="1" x14ac:dyDescent="0.55000000000000004">
      <c r="C165" s="12" t="s">
        <v>1032</v>
      </c>
      <c r="D165" s="1"/>
    </row>
    <row r="166" spans="2:4" s="12" customFormat="1" x14ac:dyDescent="0.55000000000000004">
      <c r="C166" s="12" t="s">
        <v>617</v>
      </c>
      <c r="D166" s="1"/>
    </row>
    <row r="167" spans="2:4" s="12" customFormat="1" x14ac:dyDescent="0.55000000000000004">
      <c r="B167" s="12">
        <v>18</v>
      </c>
      <c r="C167" s="12" t="s">
        <v>26</v>
      </c>
      <c r="D167" s="1" t="s">
        <v>532</v>
      </c>
    </row>
    <row r="168" spans="2:4" s="12" customFormat="1" x14ac:dyDescent="0.55000000000000004">
      <c r="C168" s="12" t="s">
        <v>550</v>
      </c>
      <c r="D168" s="1"/>
    </row>
    <row r="169" spans="2:4" s="12" customFormat="1" x14ac:dyDescent="0.55000000000000004">
      <c r="C169" s="87" t="s">
        <v>551</v>
      </c>
      <c r="D169" s="1"/>
    </row>
    <row r="170" spans="2:4" s="12" customFormat="1" x14ac:dyDescent="0.55000000000000004">
      <c r="C170" s="12" t="s">
        <v>552</v>
      </c>
      <c r="D170" s="1"/>
    </row>
    <row r="171" spans="2:4" s="12" customFormat="1" x14ac:dyDescent="0.55000000000000004">
      <c r="C171" s="12" t="s">
        <v>553</v>
      </c>
      <c r="D171" s="1"/>
    </row>
    <row r="172" spans="2:4" s="12" customFormat="1" x14ac:dyDescent="0.55000000000000004">
      <c r="C172" s="12" t="s">
        <v>554</v>
      </c>
      <c r="D172" s="1"/>
    </row>
    <row r="173" spans="2:4" s="12" customFormat="1" x14ac:dyDescent="0.55000000000000004">
      <c r="C173" s="12" t="s">
        <v>555</v>
      </c>
      <c r="D173" s="1"/>
    </row>
    <row r="174" spans="2:4" s="12" customFormat="1" x14ac:dyDescent="0.55000000000000004">
      <c r="D174" s="1"/>
    </row>
    <row r="175" spans="2:4" s="12" customFormat="1" x14ac:dyDescent="0.55000000000000004">
      <c r="B175" s="12">
        <v>19</v>
      </c>
      <c r="C175" s="12" t="s">
        <v>27</v>
      </c>
      <c r="D175" s="1" t="s">
        <v>556</v>
      </c>
    </row>
    <row r="176" spans="2:4" s="12" customFormat="1" x14ac:dyDescent="0.55000000000000004">
      <c r="C176" s="12" t="s">
        <v>1</v>
      </c>
      <c r="D176" s="1"/>
    </row>
    <row r="177" spans="2:4" s="12" customFormat="1" x14ac:dyDescent="0.55000000000000004">
      <c r="C177" s="12" t="s">
        <v>1033</v>
      </c>
      <c r="D177" s="1"/>
    </row>
    <row r="178" spans="2:4" s="12" customFormat="1" x14ac:dyDescent="0.55000000000000004">
      <c r="C178" s="12" t="s">
        <v>1035</v>
      </c>
      <c r="D178" s="1"/>
    </row>
    <row r="179" spans="2:4" s="12" customFormat="1" x14ac:dyDescent="0.55000000000000004">
      <c r="C179" s="12" t="s">
        <v>1034</v>
      </c>
      <c r="D179" s="1"/>
    </row>
    <row r="180" spans="2:4" s="12" customFormat="1" x14ac:dyDescent="0.55000000000000004">
      <c r="C180" s="12" t="s">
        <v>1036</v>
      </c>
      <c r="D180" s="1"/>
    </row>
    <row r="181" spans="2:4" s="12" customFormat="1" x14ac:dyDescent="0.55000000000000004">
      <c r="C181" s="12" t="s">
        <v>1037</v>
      </c>
      <c r="D181" s="1"/>
    </row>
    <row r="182" spans="2:4" s="12" customFormat="1" x14ac:dyDescent="0.55000000000000004">
      <c r="D182" s="1"/>
    </row>
    <row r="183" spans="2:4" s="12" customFormat="1" x14ac:dyDescent="0.55000000000000004">
      <c r="B183" s="12">
        <v>20</v>
      </c>
      <c r="C183" s="12" t="s">
        <v>28</v>
      </c>
      <c r="D183" s="1" t="s">
        <v>557</v>
      </c>
    </row>
    <row r="184" spans="2:4" s="12" customFormat="1" x14ac:dyDescent="0.55000000000000004">
      <c r="C184" s="12" t="s">
        <v>558</v>
      </c>
    </row>
    <row r="185" spans="2:4" s="12" customFormat="1" x14ac:dyDescent="0.55000000000000004">
      <c r="C185" s="12" t="s">
        <v>559</v>
      </c>
    </row>
    <row r="186" spans="2:4" s="12" customFormat="1" x14ac:dyDescent="0.55000000000000004">
      <c r="C186" s="12" t="s">
        <v>560</v>
      </c>
    </row>
    <row r="187" spans="2:4" s="12" customFormat="1" x14ac:dyDescent="0.55000000000000004">
      <c r="C187" s="12" t="s">
        <v>561</v>
      </c>
    </row>
    <row r="188" spans="2:4" s="12" customFormat="1" x14ac:dyDescent="0.55000000000000004">
      <c r="C188" s="12" t="s">
        <v>1038</v>
      </c>
    </row>
    <row r="189" spans="2:4" s="12" customFormat="1" x14ac:dyDescent="0.55000000000000004">
      <c r="C189" s="12" t="s">
        <v>1039</v>
      </c>
    </row>
    <row r="190" spans="2:4" s="12" customFormat="1" x14ac:dyDescent="0.55000000000000004">
      <c r="C190" s="12" t="s">
        <v>562</v>
      </c>
    </row>
    <row r="191" spans="2:4" s="12" customFormat="1" x14ac:dyDescent="0.55000000000000004">
      <c r="C191" s="12" t="s">
        <v>1040</v>
      </c>
    </row>
    <row r="192" spans="2:4" s="12" customFormat="1" x14ac:dyDescent="0.55000000000000004">
      <c r="C192" s="12" t="s">
        <v>1041</v>
      </c>
    </row>
    <row r="193" spans="2:4" s="12" customFormat="1" x14ac:dyDescent="0.55000000000000004">
      <c r="C193" s="12" t="s">
        <v>1042</v>
      </c>
    </row>
    <row r="194" spans="2:4" s="12" customFormat="1" x14ac:dyDescent="0.55000000000000004">
      <c r="C194" s="12" t="s">
        <v>563</v>
      </c>
    </row>
    <row r="195" spans="2:4" s="12" customFormat="1" x14ac:dyDescent="0.55000000000000004">
      <c r="C195" s="12" t="s">
        <v>564</v>
      </c>
    </row>
    <row r="196" spans="2:4" s="12" customFormat="1" x14ac:dyDescent="0.55000000000000004">
      <c r="C196" s="12" t="s">
        <v>565</v>
      </c>
    </row>
    <row r="197" spans="2:4" s="12" customFormat="1" x14ac:dyDescent="0.55000000000000004">
      <c r="C197" s="12" t="s">
        <v>566</v>
      </c>
    </row>
    <row r="198" spans="2:4" s="12" customFormat="1" x14ac:dyDescent="0.55000000000000004"/>
    <row r="199" spans="2:4" s="12" customFormat="1" x14ac:dyDescent="0.55000000000000004">
      <c r="B199" s="12">
        <v>21</v>
      </c>
      <c r="C199" s="12" t="s">
        <v>29</v>
      </c>
      <c r="D199" s="1" t="s">
        <v>568</v>
      </c>
    </row>
    <row r="200" spans="2:4" s="12" customFormat="1" x14ac:dyDescent="0.55000000000000004">
      <c r="C200" s="12" t="s">
        <v>1043</v>
      </c>
      <c r="D200" s="1"/>
    </row>
    <row r="201" spans="2:4" s="12" customFormat="1" x14ac:dyDescent="0.55000000000000004">
      <c r="C201" s="12" t="s">
        <v>1044</v>
      </c>
      <c r="D201" s="1"/>
    </row>
    <row r="202" spans="2:4" s="12" customFormat="1" x14ac:dyDescent="0.55000000000000004">
      <c r="C202" s="12" t="s">
        <v>1045</v>
      </c>
      <c r="D202" s="1"/>
    </row>
    <row r="203" spans="2:4" s="12" customFormat="1" x14ac:dyDescent="0.55000000000000004">
      <c r="C203" s="12" t="s">
        <v>1046</v>
      </c>
      <c r="D203" s="1"/>
    </row>
    <row r="204" spans="2:4" s="12" customFormat="1" x14ac:dyDescent="0.55000000000000004">
      <c r="C204" s="12" t="s">
        <v>1047</v>
      </c>
      <c r="D204" s="1"/>
    </row>
    <row r="205" spans="2:4" s="12" customFormat="1" x14ac:dyDescent="0.55000000000000004">
      <c r="D205" s="1"/>
    </row>
    <row r="206" spans="2:4" s="12" customFormat="1" x14ac:dyDescent="0.55000000000000004">
      <c r="B206" s="12">
        <v>22</v>
      </c>
      <c r="C206" s="12" t="s">
        <v>567</v>
      </c>
      <c r="D206" s="1" t="s">
        <v>569</v>
      </c>
    </row>
    <row r="207" spans="2:4" s="12" customFormat="1" x14ac:dyDescent="0.55000000000000004">
      <c r="C207" s="12" t="s">
        <v>1</v>
      </c>
      <c r="D207" s="1"/>
    </row>
    <row r="208" spans="2:4" s="12" customFormat="1" x14ac:dyDescent="0.55000000000000004">
      <c r="C208" s="12" t="s">
        <v>1048</v>
      </c>
      <c r="D208" s="1"/>
    </row>
    <row r="209" spans="2:4" s="12" customFormat="1" x14ac:dyDescent="0.55000000000000004">
      <c r="C209" s="12" t="s">
        <v>1049</v>
      </c>
      <c r="D209" s="1"/>
    </row>
    <row r="210" spans="2:4" s="12" customFormat="1" x14ac:dyDescent="0.55000000000000004">
      <c r="C210" s="12" t="s">
        <v>1050</v>
      </c>
      <c r="D210" s="1"/>
    </row>
    <row r="211" spans="2:4" s="12" customFormat="1" x14ac:dyDescent="0.55000000000000004">
      <c r="C211" s="12" t="s">
        <v>570</v>
      </c>
      <c r="D211" s="1"/>
    </row>
    <row r="212" spans="2:4" s="12" customFormat="1" x14ac:dyDescent="0.55000000000000004">
      <c r="C212" s="12" t="s">
        <v>571</v>
      </c>
      <c r="D212" s="1"/>
    </row>
    <row r="213" spans="2:4" s="12" customFormat="1" x14ac:dyDescent="0.55000000000000004">
      <c r="C213" s="12" t="s">
        <v>1051</v>
      </c>
      <c r="D213" s="1"/>
    </row>
    <row r="214" spans="2:4" s="12" customFormat="1" x14ac:dyDescent="0.55000000000000004">
      <c r="C214" s="12" t="s">
        <v>1052</v>
      </c>
      <c r="D214" s="1"/>
    </row>
    <row r="215" spans="2:4" s="12" customFormat="1" x14ac:dyDescent="0.55000000000000004">
      <c r="D215" s="1"/>
    </row>
    <row r="216" spans="2:4" s="12" customFormat="1" x14ac:dyDescent="0.55000000000000004">
      <c r="B216" s="12">
        <v>23</v>
      </c>
      <c r="C216" s="12" t="s">
        <v>572</v>
      </c>
      <c r="D216" s="1" t="s">
        <v>573</v>
      </c>
    </row>
    <row r="217" spans="2:4" s="12" customFormat="1" x14ac:dyDescent="0.55000000000000004">
      <c r="C217" s="12" t="s">
        <v>574</v>
      </c>
      <c r="D217" s="1"/>
    </row>
    <row r="218" spans="2:4" s="12" customFormat="1" x14ac:dyDescent="0.55000000000000004">
      <c r="C218" s="12" t="s">
        <v>575</v>
      </c>
      <c r="D218" s="1"/>
    </row>
    <row r="219" spans="2:4" s="12" customFormat="1" x14ac:dyDescent="0.55000000000000004">
      <c r="C219" s="12" t="s">
        <v>577</v>
      </c>
      <c r="D219" s="1"/>
    </row>
    <row r="220" spans="2:4" s="12" customFormat="1" x14ac:dyDescent="0.55000000000000004">
      <c r="C220" s="12" t="s">
        <v>576</v>
      </c>
      <c r="D220" s="1"/>
    </row>
    <row r="221" spans="2:4" s="12" customFormat="1" x14ac:dyDescent="0.55000000000000004">
      <c r="D221" s="1"/>
    </row>
    <row r="222" spans="2:4" s="12" customFormat="1" x14ac:dyDescent="0.55000000000000004">
      <c r="B222" s="12">
        <v>24</v>
      </c>
      <c r="C222" s="12" t="s">
        <v>30</v>
      </c>
      <c r="D222" s="1" t="s">
        <v>578</v>
      </c>
    </row>
    <row r="223" spans="2:4" s="12" customFormat="1" x14ac:dyDescent="0.55000000000000004">
      <c r="C223" s="12" t="s">
        <v>579</v>
      </c>
      <c r="D223" s="1"/>
    </row>
    <row r="224" spans="2:4" s="12" customFormat="1" x14ac:dyDescent="0.55000000000000004">
      <c r="C224" s="12" t="s">
        <v>580</v>
      </c>
      <c r="D224" s="1"/>
    </row>
    <row r="225" spans="2:4" s="12" customFormat="1" x14ac:dyDescent="0.55000000000000004">
      <c r="C225" s="12" t="s">
        <v>581</v>
      </c>
      <c r="D225" s="1"/>
    </row>
    <row r="226" spans="2:4" s="12" customFormat="1" x14ac:dyDescent="0.55000000000000004">
      <c r="D226" s="1"/>
    </row>
    <row r="227" spans="2:4" s="12" customFormat="1" x14ac:dyDescent="0.55000000000000004">
      <c r="B227" s="12">
        <v>25</v>
      </c>
      <c r="C227" s="12" t="s">
        <v>31</v>
      </c>
      <c r="D227" s="1" t="s">
        <v>582</v>
      </c>
    </row>
    <row r="228" spans="2:4" s="12" customFormat="1" x14ac:dyDescent="0.55000000000000004">
      <c r="C228" s="12" t="s">
        <v>583</v>
      </c>
    </row>
    <row r="229" spans="2:4" s="12" customFormat="1" x14ac:dyDescent="0.55000000000000004">
      <c r="C229" s="12" t="s">
        <v>584</v>
      </c>
    </row>
    <row r="230" spans="2:4" s="12" customFormat="1" x14ac:dyDescent="0.55000000000000004"/>
    <row r="231" spans="2:4" s="12" customFormat="1" x14ac:dyDescent="0.55000000000000004">
      <c r="B231" s="12">
        <v>26</v>
      </c>
      <c r="C231" s="12" t="s">
        <v>32</v>
      </c>
      <c r="D231" s="1" t="s">
        <v>585</v>
      </c>
    </row>
    <row r="232" spans="2:4" s="12" customFormat="1" x14ac:dyDescent="0.55000000000000004">
      <c r="C232" s="12" t="s">
        <v>588</v>
      </c>
      <c r="D232" s="1"/>
    </row>
    <row r="233" spans="2:4" s="12" customFormat="1" x14ac:dyDescent="0.55000000000000004">
      <c r="C233" s="12" t="s">
        <v>589</v>
      </c>
      <c r="D233" s="1"/>
    </row>
    <row r="234" spans="2:4" s="12" customFormat="1" x14ac:dyDescent="0.55000000000000004">
      <c r="C234" s="12" t="s">
        <v>1053</v>
      </c>
      <c r="D234" s="1"/>
    </row>
    <row r="235" spans="2:4" s="12" customFormat="1" x14ac:dyDescent="0.55000000000000004">
      <c r="C235" s="12" t="s">
        <v>1054</v>
      </c>
      <c r="D235" s="1"/>
    </row>
    <row r="236" spans="2:4" s="12" customFormat="1" x14ac:dyDescent="0.55000000000000004">
      <c r="C236" s="12" t="s">
        <v>586</v>
      </c>
      <c r="D236" s="1"/>
    </row>
    <row r="237" spans="2:4" s="12" customFormat="1" x14ac:dyDescent="0.55000000000000004">
      <c r="C237" s="12" t="s">
        <v>587</v>
      </c>
      <c r="D237" s="1"/>
    </row>
    <row r="238" spans="2:4" s="12" customFormat="1" x14ac:dyDescent="0.55000000000000004">
      <c r="D238" s="1"/>
    </row>
    <row r="239" spans="2:4" s="12" customFormat="1" x14ac:dyDescent="0.55000000000000004">
      <c r="B239" s="12">
        <v>27</v>
      </c>
      <c r="C239" s="12" t="s">
        <v>33</v>
      </c>
      <c r="D239" s="1" t="s">
        <v>590</v>
      </c>
    </row>
    <row r="240" spans="2:4" s="12" customFormat="1" x14ac:dyDescent="0.55000000000000004">
      <c r="C240" s="1" t="s">
        <v>591</v>
      </c>
    </row>
    <row r="241" spans="2:4" s="12" customFormat="1" x14ac:dyDescent="0.55000000000000004">
      <c r="C241" s="12" t="s">
        <v>592</v>
      </c>
      <c r="D241" s="1"/>
    </row>
    <row r="242" spans="2:4" s="12" customFormat="1" x14ac:dyDescent="0.55000000000000004">
      <c r="C242" s="12" t="s">
        <v>593</v>
      </c>
      <c r="D242" s="1"/>
    </row>
    <row r="243" spans="2:4" s="12" customFormat="1" x14ac:dyDescent="0.55000000000000004">
      <c r="D243" s="1"/>
    </row>
    <row r="244" spans="2:4" s="12" customFormat="1" x14ac:dyDescent="0.55000000000000004">
      <c r="B244" s="12">
        <v>28</v>
      </c>
      <c r="C244" s="12" t="s">
        <v>34</v>
      </c>
      <c r="D244" s="1" t="s">
        <v>594</v>
      </c>
    </row>
    <row r="245" spans="2:4" s="12" customFormat="1" x14ac:dyDescent="0.55000000000000004">
      <c r="C245" s="12" t="s">
        <v>595</v>
      </c>
      <c r="D245" s="1"/>
    </row>
    <row r="246" spans="2:4" s="12" customFormat="1" x14ac:dyDescent="0.55000000000000004">
      <c r="C246" s="12" t="s">
        <v>596</v>
      </c>
      <c r="D246" s="1"/>
    </row>
    <row r="247" spans="2:4" s="12" customFormat="1" x14ac:dyDescent="0.55000000000000004">
      <c r="C247" s="12" t="s">
        <v>597</v>
      </c>
      <c r="D247" s="1"/>
    </row>
    <row r="248" spans="2:4" s="12" customFormat="1" x14ac:dyDescent="0.55000000000000004">
      <c r="D248" s="1"/>
    </row>
    <row r="249" spans="2:4" s="12" customFormat="1" x14ac:dyDescent="0.55000000000000004">
      <c r="B249" s="12">
        <v>29</v>
      </c>
      <c r="C249" s="12" t="s">
        <v>35</v>
      </c>
      <c r="D249" s="1" t="s">
        <v>598</v>
      </c>
    </row>
    <row r="250" spans="2:4" s="12" customFormat="1" x14ac:dyDescent="0.55000000000000004">
      <c r="C250" s="12" t="s">
        <v>599</v>
      </c>
      <c r="D250" s="1"/>
    </row>
    <row r="251" spans="2:4" s="12" customFormat="1" x14ac:dyDescent="0.55000000000000004">
      <c r="C251" s="12" t="s">
        <v>600</v>
      </c>
      <c r="D251" s="1"/>
    </row>
    <row r="252" spans="2:4" s="12" customFormat="1" x14ac:dyDescent="0.55000000000000004">
      <c r="C252" s="12" t="s">
        <v>604</v>
      </c>
      <c r="D252" s="1"/>
    </row>
    <row r="253" spans="2:4" s="12" customFormat="1" x14ac:dyDescent="0.55000000000000004">
      <c r="C253" s="12" t="s">
        <v>605</v>
      </c>
      <c r="D253" s="1"/>
    </row>
    <row r="254" spans="2:4" s="12" customFormat="1" x14ac:dyDescent="0.55000000000000004">
      <c r="C254" s="12" t="s">
        <v>601</v>
      </c>
      <c r="D254" s="1"/>
    </row>
    <row r="255" spans="2:4" s="12" customFormat="1" x14ac:dyDescent="0.55000000000000004">
      <c r="C255" s="12" t="s">
        <v>602</v>
      </c>
      <c r="D255" s="1"/>
    </row>
    <row r="256" spans="2:4" s="12" customFormat="1" x14ac:dyDescent="0.55000000000000004">
      <c r="C256" s="12" t="s">
        <v>603</v>
      </c>
      <c r="D256" s="1"/>
    </row>
    <row r="257" spans="2:4" s="12" customFormat="1" x14ac:dyDescent="0.55000000000000004">
      <c r="D257" s="1"/>
    </row>
    <row r="258" spans="2:4" s="12" customFormat="1" x14ac:dyDescent="0.55000000000000004">
      <c r="B258" s="12">
        <v>30</v>
      </c>
      <c r="C258" s="12" t="s">
        <v>36</v>
      </c>
      <c r="D258" s="1" t="s">
        <v>606</v>
      </c>
    </row>
    <row r="259" spans="2:4" s="12" customFormat="1" x14ac:dyDescent="0.55000000000000004">
      <c r="C259" s="12" t="s">
        <v>607</v>
      </c>
      <c r="D259" s="1"/>
    </row>
    <row r="260" spans="2:4" s="12" customFormat="1" x14ac:dyDescent="0.55000000000000004">
      <c r="C260" s="12" t="s">
        <v>608</v>
      </c>
      <c r="D260" s="1"/>
    </row>
    <row r="261" spans="2:4" s="12" customFormat="1" x14ac:dyDescent="0.55000000000000004">
      <c r="C261" s="12" t="s">
        <v>609</v>
      </c>
      <c r="D261" s="1"/>
    </row>
    <row r="262" spans="2:4" s="12" customFormat="1" x14ac:dyDescent="0.55000000000000004">
      <c r="C262" s="12" t="s">
        <v>611</v>
      </c>
      <c r="D262" s="1"/>
    </row>
    <row r="263" spans="2:4" s="12" customFormat="1" x14ac:dyDescent="0.55000000000000004">
      <c r="C263" s="12" t="s">
        <v>610</v>
      </c>
      <c r="D263" s="1"/>
    </row>
    <row r="264" spans="2:4" s="12" customFormat="1" x14ac:dyDescent="0.55000000000000004">
      <c r="C264" s="12" t="s">
        <v>612</v>
      </c>
      <c r="D264" s="1"/>
    </row>
    <row r="265" spans="2:4" s="12" customFormat="1" x14ac:dyDescent="0.55000000000000004">
      <c r="C265" s="12" t="s">
        <v>613</v>
      </c>
      <c r="D265" s="1"/>
    </row>
    <row r="266" spans="2:4" s="12" customFormat="1" x14ac:dyDescent="0.55000000000000004">
      <c r="C266" s="12" t="s">
        <v>614</v>
      </c>
      <c r="D266" s="1"/>
    </row>
    <row r="267" spans="2:4" s="12" customFormat="1" x14ac:dyDescent="0.55000000000000004">
      <c r="C267" s="12" t="s">
        <v>615</v>
      </c>
      <c r="D267" s="1"/>
    </row>
    <row r="268" spans="2:4" s="12" customFormat="1" x14ac:dyDescent="0.55000000000000004">
      <c r="C268" s="12" t="s">
        <v>616</v>
      </c>
      <c r="D268" s="1"/>
    </row>
    <row r="269" spans="2:4" s="12" customFormat="1" x14ac:dyDescent="0.55000000000000004">
      <c r="C269" s="12" t="s">
        <v>617</v>
      </c>
      <c r="D269" s="1"/>
    </row>
    <row r="270" spans="2:4" s="12" customFormat="1" x14ac:dyDescent="0.55000000000000004">
      <c r="D270" s="1"/>
    </row>
    <row r="271" spans="2:4" s="12" customFormat="1" x14ac:dyDescent="0.55000000000000004">
      <c r="B271" s="12">
        <v>31</v>
      </c>
      <c r="C271" s="12" t="s">
        <v>37</v>
      </c>
      <c r="D271" s="1" t="s">
        <v>618</v>
      </c>
    </row>
    <row r="272" spans="2:4" s="12" customFormat="1" x14ac:dyDescent="0.55000000000000004">
      <c r="C272" s="12" t="s">
        <v>619</v>
      </c>
      <c r="D272" s="1"/>
    </row>
    <row r="273" spans="2:4" s="12" customFormat="1" x14ac:dyDescent="0.55000000000000004">
      <c r="C273" s="12" t="s">
        <v>620</v>
      </c>
      <c r="D273" s="1"/>
    </row>
    <row r="274" spans="2:4" s="12" customFormat="1" x14ac:dyDescent="0.55000000000000004">
      <c r="C274" s="12" t="s">
        <v>621</v>
      </c>
      <c r="D274" s="1"/>
    </row>
    <row r="275" spans="2:4" s="12" customFormat="1" x14ac:dyDescent="0.55000000000000004">
      <c r="C275" s="12" t="s">
        <v>622</v>
      </c>
      <c r="D275" s="1"/>
    </row>
    <row r="276" spans="2:4" s="12" customFormat="1" x14ac:dyDescent="0.55000000000000004">
      <c r="C276" s="12" t="s">
        <v>1055</v>
      </c>
      <c r="D276" s="1"/>
    </row>
    <row r="277" spans="2:4" s="12" customFormat="1" x14ac:dyDescent="0.55000000000000004">
      <c r="C277" s="12" t="s">
        <v>1056</v>
      </c>
      <c r="D277" s="1"/>
    </row>
    <row r="278" spans="2:4" s="12" customFormat="1" x14ac:dyDescent="0.55000000000000004">
      <c r="C278" s="12" t="s">
        <v>1057</v>
      </c>
      <c r="D278" s="1"/>
    </row>
    <row r="279" spans="2:4" s="12" customFormat="1" x14ac:dyDescent="0.55000000000000004">
      <c r="C279" s="12" t="s">
        <v>1058</v>
      </c>
      <c r="D279" s="1"/>
    </row>
    <row r="280" spans="2:4" s="12" customFormat="1" x14ac:dyDescent="0.55000000000000004">
      <c r="D280" s="1"/>
    </row>
    <row r="281" spans="2:4" x14ac:dyDescent="0.55000000000000004">
      <c r="B281" s="12">
        <v>32</v>
      </c>
      <c r="C281" s="12" t="s">
        <v>429</v>
      </c>
      <c r="D281" s="1" t="s">
        <v>65</v>
      </c>
    </row>
    <row r="282" spans="2:4" x14ac:dyDescent="0.55000000000000004">
      <c r="C282" s="12" t="s">
        <v>628</v>
      </c>
    </row>
    <row r="283" spans="2:4" x14ac:dyDescent="0.55000000000000004">
      <c r="C283" s="12" t="s">
        <v>627</v>
      </c>
    </row>
    <row r="284" spans="2:4" x14ac:dyDescent="0.55000000000000004">
      <c r="C284" s="12" t="s">
        <v>623</v>
      </c>
    </row>
    <row r="285" spans="2:4" x14ac:dyDescent="0.55000000000000004">
      <c r="C285" s="12" t="s">
        <v>624</v>
      </c>
    </row>
    <row r="286" spans="2:4" x14ac:dyDescent="0.55000000000000004">
      <c r="C286" s="12" t="s">
        <v>625</v>
      </c>
    </row>
    <row r="288" spans="2:4" s="12" customFormat="1" x14ac:dyDescent="0.55000000000000004">
      <c r="B288" s="12">
        <v>33</v>
      </c>
      <c r="C288" s="12" t="s">
        <v>38</v>
      </c>
      <c r="D288" s="1" t="s">
        <v>626</v>
      </c>
    </row>
    <row r="289" spans="2:4" s="12" customFormat="1" x14ac:dyDescent="0.55000000000000004">
      <c r="C289" s="12" t="s">
        <v>1</v>
      </c>
      <c r="D289" s="1"/>
    </row>
    <row r="290" spans="2:4" s="12" customFormat="1" x14ac:dyDescent="0.55000000000000004">
      <c r="C290" s="12" t="s">
        <v>629</v>
      </c>
      <c r="D290" s="1"/>
    </row>
    <row r="291" spans="2:4" s="12" customFormat="1" x14ac:dyDescent="0.55000000000000004">
      <c r="C291" s="12" t="s">
        <v>630</v>
      </c>
      <c r="D291" s="1"/>
    </row>
    <row r="292" spans="2:4" s="12" customFormat="1" x14ac:dyDescent="0.55000000000000004">
      <c r="C292" s="12" t="s">
        <v>631</v>
      </c>
      <c r="D292" s="1"/>
    </row>
    <row r="293" spans="2:4" s="12" customFormat="1" x14ac:dyDescent="0.55000000000000004">
      <c r="C293" s="12" t="s">
        <v>632</v>
      </c>
      <c r="D293" s="1"/>
    </row>
    <row r="294" spans="2:4" s="12" customFormat="1" x14ac:dyDescent="0.55000000000000004">
      <c r="C294" s="12" t="s">
        <v>633</v>
      </c>
      <c r="D294" s="1"/>
    </row>
    <row r="295" spans="2:4" s="12" customFormat="1" x14ac:dyDescent="0.55000000000000004">
      <c r="C295" s="12" t="s">
        <v>634</v>
      </c>
      <c r="D295" s="1"/>
    </row>
    <row r="296" spans="2:4" s="12" customFormat="1" x14ac:dyDescent="0.55000000000000004">
      <c r="C296" s="12" t="s">
        <v>636</v>
      </c>
      <c r="D296" s="1"/>
    </row>
    <row r="297" spans="2:4" s="12" customFormat="1" x14ac:dyDescent="0.55000000000000004">
      <c r="C297" s="12" t="s">
        <v>635</v>
      </c>
      <c r="D297" s="1"/>
    </row>
    <row r="298" spans="2:4" s="12" customFormat="1" x14ac:dyDescent="0.55000000000000004">
      <c r="C298" s="12" t="s">
        <v>637</v>
      </c>
      <c r="D298" s="1"/>
    </row>
    <row r="299" spans="2:4" s="12" customFormat="1" x14ac:dyDescent="0.55000000000000004">
      <c r="D299" s="1"/>
    </row>
    <row r="300" spans="2:4" s="12" customFormat="1" x14ac:dyDescent="0.55000000000000004">
      <c r="B300" s="12">
        <v>34</v>
      </c>
      <c r="C300" s="12" t="s">
        <v>430</v>
      </c>
      <c r="D300" s="1" t="s">
        <v>638</v>
      </c>
    </row>
    <row r="301" spans="2:4" s="12" customFormat="1" x14ac:dyDescent="0.55000000000000004">
      <c r="C301" s="12" t="s">
        <v>1</v>
      </c>
      <c r="D301" s="1"/>
    </row>
    <row r="302" spans="2:4" s="12" customFormat="1" x14ac:dyDescent="0.55000000000000004">
      <c r="C302" s="12" t="s">
        <v>639</v>
      </c>
      <c r="D302" s="1"/>
    </row>
    <row r="303" spans="2:4" s="12" customFormat="1" x14ac:dyDescent="0.55000000000000004">
      <c r="C303" s="12" t="s">
        <v>640</v>
      </c>
      <c r="D303" s="1"/>
    </row>
    <row r="304" spans="2:4" s="12" customFormat="1" x14ac:dyDescent="0.55000000000000004">
      <c r="C304" s="12" t="s">
        <v>641</v>
      </c>
      <c r="D304" s="1"/>
    </row>
    <row r="305" spans="2:4" s="12" customFormat="1" x14ac:dyDescent="0.55000000000000004">
      <c r="C305" s="12" t="s">
        <v>642</v>
      </c>
      <c r="D305" s="1"/>
    </row>
    <row r="306" spans="2:4" s="12" customFormat="1" x14ac:dyDescent="0.55000000000000004">
      <c r="C306" s="12" t="s">
        <v>643</v>
      </c>
      <c r="D306" s="1"/>
    </row>
    <row r="307" spans="2:4" s="12" customFormat="1" x14ac:dyDescent="0.55000000000000004">
      <c r="D307" s="1"/>
    </row>
    <row r="308" spans="2:4" s="12" customFormat="1" x14ac:dyDescent="0.55000000000000004">
      <c r="B308" s="12">
        <v>35</v>
      </c>
      <c r="C308" s="12" t="s">
        <v>39</v>
      </c>
      <c r="D308" s="1" t="s">
        <v>644</v>
      </c>
    </row>
    <row r="309" spans="2:4" s="12" customFormat="1" x14ac:dyDescent="0.55000000000000004">
      <c r="C309" s="12" t="s">
        <v>652</v>
      </c>
      <c r="D309" s="1"/>
    </row>
    <row r="310" spans="2:4" s="12" customFormat="1" x14ac:dyDescent="0.55000000000000004">
      <c r="C310" s="12" t="s">
        <v>645</v>
      </c>
      <c r="D310" s="1"/>
    </row>
    <row r="311" spans="2:4" s="12" customFormat="1" x14ac:dyDescent="0.55000000000000004">
      <c r="C311" s="12" t="s">
        <v>648</v>
      </c>
      <c r="D311" s="1"/>
    </row>
    <row r="312" spans="2:4" s="12" customFormat="1" x14ac:dyDescent="0.55000000000000004">
      <c r="C312" s="12" t="s">
        <v>1059</v>
      </c>
      <c r="D312" s="1"/>
    </row>
    <row r="313" spans="2:4" s="12" customFormat="1" x14ac:dyDescent="0.55000000000000004">
      <c r="C313" s="12" t="s">
        <v>649</v>
      </c>
      <c r="D313" s="1"/>
    </row>
    <row r="314" spans="2:4" s="12" customFormat="1" x14ac:dyDescent="0.55000000000000004">
      <c r="C314" s="12" t="s">
        <v>1060</v>
      </c>
      <c r="D314" s="1"/>
    </row>
    <row r="315" spans="2:4" s="12" customFormat="1" x14ac:dyDescent="0.55000000000000004">
      <c r="C315" s="12" t="s">
        <v>646</v>
      </c>
      <c r="D315" s="1"/>
    </row>
    <row r="316" spans="2:4" s="12" customFormat="1" x14ac:dyDescent="0.55000000000000004">
      <c r="C316" s="12" t="s">
        <v>647</v>
      </c>
      <c r="D316" s="1"/>
    </row>
    <row r="317" spans="2:4" s="12" customFormat="1" x14ac:dyDescent="0.55000000000000004">
      <c r="C317" s="12" t="s">
        <v>650</v>
      </c>
      <c r="D317" s="1"/>
    </row>
    <row r="318" spans="2:4" s="12" customFormat="1" x14ac:dyDescent="0.55000000000000004">
      <c r="C318" s="12" t="s">
        <v>651</v>
      </c>
      <c r="D318" s="1"/>
    </row>
    <row r="319" spans="2:4" s="12" customFormat="1" x14ac:dyDescent="0.55000000000000004">
      <c r="C319" s="12" t="s">
        <v>1061</v>
      </c>
      <c r="D319" s="1"/>
    </row>
    <row r="320" spans="2:4" s="12" customFormat="1" x14ac:dyDescent="0.55000000000000004">
      <c r="D320" s="1"/>
    </row>
    <row r="321" spans="2:4" s="12" customFormat="1" x14ac:dyDescent="0.55000000000000004">
      <c r="B321" s="12">
        <v>36</v>
      </c>
      <c r="C321" s="12" t="s">
        <v>40</v>
      </c>
      <c r="D321" s="1" t="s">
        <v>653</v>
      </c>
    </row>
    <row r="322" spans="2:4" s="12" customFormat="1" ht="19.5" customHeight="1" x14ac:dyDescent="0.55000000000000004">
      <c r="C322" s="12" t="s">
        <v>1</v>
      </c>
      <c r="D322" s="1"/>
    </row>
    <row r="323" spans="2:4" s="12" customFormat="1" x14ac:dyDescent="0.55000000000000004">
      <c r="C323" s="12" t="s">
        <v>654</v>
      </c>
      <c r="D323" s="1"/>
    </row>
    <row r="324" spans="2:4" s="12" customFormat="1" x14ac:dyDescent="0.55000000000000004">
      <c r="C324" s="12" t="s">
        <v>655</v>
      </c>
      <c r="D324" s="1"/>
    </row>
    <row r="325" spans="2:4" s="12" customFormat="1" x14ac:dyDescent="0.55000000000000004">
      <c r="C325" s="12" t="s">
        <v>656</v>
      </c>
      <c r="D325" s="1"/>
    </row>
    <row r="326" spans="2:4" s="12" customFormat="1" x14ac:dyDescent="0.55000000000000004">
      <c r="C326" s="12" t="s">
        <v>657</v>
      </c>
      <c r="D326" s="1"/>
    </row>
    <row r="327" spans="2:4" s="12" customFormat="1" x14ac:dyDescent="0.55000000000000004">
      <c r="C327" s="12" t="s">
        <v>658</v>
      </c>
      <c r="D327" s="1"/>
    </row>
    <row r="328" spans="2:4" s="12" customFormat="1" x14ac:dyDescent="0.55000000000000004">
      <c r="C328" s="12" t="s">
        <v>659</v>
      </c>
      <c r="D328" s="1"/>
    </row>
    <row r="329" spans="2:4" s="12" customFormat="1" x14ac:dyDescent="0.55000000000000004">
      <c r="C329" s="12" t="s">
        <v>660</v>
      </c>
      <c r="D329" s="1"/>
    </row>
    <row r="330" spans="2:4" s="12" customFormat="1" x14ac:dyDescent="0.55000000000000004">
      <c r="D330" s="1"/>
    </row>
    <row r="331" spans="2:4" x14ac:dyDescent="0.55000000000000004">
      <c r="B331" s="12">
        <v>37</v>
      </c>
      <c r="C331" s="12" t="s">
        <v>41</v>
      </c>
      <c r="D331" s="1" t="s">
        <v>665</v>
      </c>
    </row>
    <row r="332" spans="2:4" x14ac:dyDescent="0.55000000000000004">
      <c r="C332" s="12" t="s">
        <v>666</v>
      </c>
    </row>
    <row r="333" spans="2:4" x14ac:dyDescent="0.55000000000000004">
      <c r="C333" s="12" t="s">
        <v>661</v>
      </c>
    </row>
    <row r="334" spans="2:4" x14ac:dyDescent="0.55000000000000004">
      <c r="C334" s="12" t="s">
        <v>1062</v>
      </c>
    </row>
    <row r="335" spans="2:4" x14ac:dyDescent="0.55000000000000004">
      <c r="C335" s="12" t="s">
        <v>1063</v>
      </c>
    </row>
    <row r="336" spans="2:4" x14ac:dyDescent="0.55000000000000004">
      <c r="C336" s="12" t="s">
        <v>1064</v>
      </c>
    </row>
    <row r="337" spans="3:3" x14ac:dyDescent="0.55000000000000004">
      <c r="C337" s="12" t="s">
        <v>71</v>
      </c>
    </row>
    <row r="338" spans="3:3" x14ac:dyDescent="0.55000000000000004">
      <c r="C338" s="12" t="s">
        <v>662</v>
      </c>
    </row>
    <row r="339" spans="3:3" x14ac:dyDescent="0.55000000000000004">
      <c r="C339" s="12" t="s">
        <v>663</v>
      </c>
    </row>
    <row r="340" spans="3:3" x14ac:dyDescent="0.55000000000000004">
      <c r="C340" s="12" t="s">
        <v>664</v>
      </c>
    </row>
    <row r="341" spans="3:3" x14ac:dyDescent="0.55000000000000004">
      <c r="C341" s="12" t="s">
        <v>667</v>
      </c>
    </row>
    <row r="342" spans="3:3" x14ac:dyDescent="0.55000000000000004">
      <c r="C342" s="12" t="s">
        <v>668</v>
      </c>
    </row>
    <row r="343" spans="3:3" x14ac:dyDescent="0.55000000000000004">
      <c r="C343" s="12" t="s">
        <v>669</v>
      </c>
    </row>
    <row r="344" spans="3:3" x14ac:dyDescent="0.55000000000000004">
      <c r="C344" s="12" t="s">
        <v>670</v>
      </c>
    </row>
    <row r="345" spans="3:3" x14ac:dyDescent="0.55000000000000004">
      <c r="C345" s="12" t="s">
        <v>671</v>
      </c>
    </row>
    <row r="346" spans="3:3" x14ac:dyDescent="0.55000000000000004">
      <c r="C346" s="12" t="s">
        <v>672</v>
      </c>
    </row>
    <row r="347" spans="3:3" x14ac:dyDescent="0.55000000000000004">
      <c r="C347" s="12" t="s">
        <v>673</v>
      </c>
    </row>
    <row r="348" spans="3:3" x14ac:dyDescent="0.55000000000000004">
      <c r="C348" s="12" t="s">
        <v>674</v>
      </c>
    </row>
    <row r="349" spans="3:3" x14ac:dyDescent="0.55000000000000004">
      <c r="C349" s="12" t="s">
        <v>675</v>
      </c>
    </row>
    <row r="350" spans="3:3" x14ac:dyDescent="0.55000000000000004">
      <c r="C350" s="88" t="s">
        <v>1065</v>
      </c>
    </row>
    <row r="351" spans="3:3" x14ac:dyDescent="0.55000000000000004">
      <c r="C351" s="88" t="s">
        <v>1066</v>
      </c>
    </row>
    <row r="352" spans="3:3" x14ac:dyDescent="0.55000000000000004">
      <c r="C352" s="88" t="s">
        <v>1067</v>
      </c>
    </row>
    <row r="353" spans="2:4" x14ac:dyDescent="0.55000000000000004">
      <c r="C353" s="88" t="s">
        <v>1068</v>
      </c>
    </row>
    <row r="354" spans="2:4" x14ac:dyDescent="0.55000000000000004">
      <c r="C354" s="88" t="s">
        <v>1069</v>
      </c>
    </row>
    <row r="355" spans="2:4" x14ac:dyDescent="0.55000000000000004">
      <c r="C355" s="88" t="s">
        <v>1070</v>
      </c>
    </row>
    <row r="356" spans="2:4" x14ac:dyDescent="0.55000000000000004">
      <c r="C356" s="88" t="s">
        <v>1071</v>
      </c>
    </row>
    <row r="357" spans="2:4" x14ac:dyDescent="0.55000000000000004">
      <c r="C357" s="88" t="s">
        <v>1072</v>
      </c>
    </row>
    <row r="358" spans="2:4" x14ac:dyDescent="0.55000000000000004">
      <c r="C358" s="88"/>
    </row>
    <row r="359" spans="2:4" s="12" customFormat="1" x14ac:dyDescent="0.55000000000000004">
      <c r="B359" s="12">
        <v>38</v>
      </c>
      <c r="C359" s="12" t="s">
        <v>42</v>
      </c>
      <c r="D359" s="1" t="s">
        <v>676</v>
      </c>
    </row>
    <row r="360" spans="2:4" s="12" customFormat="1" x14ac:dyDescent="0.55000000000000004">
      <c r="C360" s="12" t="s">
        <v>1</v>
      </c>
      <c r="D360" s="1"/>
    </row>
    <row r="361" spans="2:4" s="12" customFormat="1" x14ac:dyDescent="0.55000000000000004">
      <c r="C361" s="12" t="s">
        <v>677</v>
      </c>
      <c r="D361" s="1"/>
    </row>
    <row r="362" spans="2:4" s="12" customFormat="1" x14ac:dyDescent="0.55000000000000004">
      <c r="C362" s="12" t="s">
        <v>679</v>
      </c>
      <c r="D362" s="1"/>
    </row>
    <row r="363" spans="2:4" s="12" customFormat="1" x14ac:dyDescent="0.55000000000000004">
      <c r="C363" s="12" t="s">
        <v>678</v>
      </c>
      <c r="D363" s="1"/>
    </row>
    <row r="364" spans="2:4" s="12" customFormat="1" x14ac:dyDescent="0.55000000000000004">
      <c r="C364" s="12" t="s">
        <v>680</v>
      </c>
      <c r="D364" s="1"/>
    </row>
    <row r="365" spans="2:4" s="12" customFormat="1" x14ac:dyDescent="0.55000000000000004">
      <c r="C365" s="12" t="s">
        <v>1073</v>
      </c>
      <c r="D365" s="1"/>
    </row>
    <row r="366" spans="2:4" s="12" customFormat="1" x14ac:dyDescent="0.55000000000000004">
      <c r="C366" s="12" t="s">
        <v>1074</v>
      </c>
      <c r="D366" s="1"/>
    </row>
    <row r="367" spans="2:4" s="12" customFormat="1" x14ac:dyDescent="0.55000000000000004">
      <c r="C367" s="12" t="s">
        <v>681</v>
      </c>
      <c r="D367" s="1"/>
    </row>
    <row r="368" spans="2:4" s="12" customFormat="1" x14ac:dyDescent="0.55000000000000004">
      <c r="D368" s="1"/>
    </row>
    <row r="369" spans="2:4" s="12" customFormat="1" x14ac:dyDescent="0.55000000000000004">
      <c r="B369" s="12">
        <v>39</v>
      </c>
      <c r="C369" s="12" t="s">
        <v>431</v>
      </c>
      <c r="D369" s="1" t="s">
        <v>682</v>
      </c>
    </row>
    <row r="370" spans="2:4" s="12" customFormat="1" x14ac:dyDescent="0.55000000000000004">
      <c r="C370" s="12" t="s">
        <v>683</v>
      </c>
      <c r="D370" s="1"/>
    </row>
    <row r="371" spans="2:4" s="12" customFormat="1" x14ac:dyDescent="0.55000000000000004">
      <c r="C371" s="12" t="s">
        <v>684</v>
      </c>
      <c r="D371" s="1"/>
    </row>
    <row r="372" spans="2:4" s="12" customFormat="1" x14ac:dyDescent="0.55000000000000004">
      <c r="C372" s="12" t="s">
        <v>685</v>
      </c>
      <c r="D372" s="1"/>
    </row>
    <row r="373" spans="2:4" s="12" customFormat="1" x14ac:dyDescent="0.55000000000000004">
      <c r="C373" s="12" t="s">
        <v>686</v>
      </c>
      <c r="D373" s="1"/>
    </row>
    <row r="374" spans="2:4" s="12" customFormat="1" x14ac:dyDescent="0.55000000000000004">
      <c r="D374" s="1"/>
    </row>
    <row r="375" spans="2:4" x14ac:dyDescent="0.55000000000000004">
      <c r="B375" s="12">
        <v>40</v>
      </c>
      <c r="C375" s="12" t="s">
        <v>432</v>
      </c>
      <c r="D375" s="1" t="s">
        <v>687</v>
      </c>
    </row>
    <row r="376" spans="2:4" x14ac:dyDescent="0.55000000000000004">
      <c r="C376" s="12" t="s">
        <v>1075</v>
      </c>
    </row>
    <row r="377" spans="2:4" x14ac:dyDescent="0.55000000000000004">
      <c r="C377" s="12" t="s">
        <v>1076</v>
      </c>
    </row>
    <row r="378" spans="2:4" x14ac:dyDescent="0.55000000000000004">
      <c r="C378" s="12" t="s">
        <v>1077</v>
      </c>
    </row>
    <row r="379" spans="2:4" x14ac:dyDescent="0.55000000000000004">
      <c r="C379" s="12" t="s">
        <v>1078</v>
      </c>
    </row>
    <row r="380" spans="2:4" x14ac:dyDescent="0.55000000000000004">
      <c r="C380" s="12" t="s">
        <v>1079</v>
      </c>
    </row>
    <row r="381" spans="2:4" x14ac:dyDescent="0.55000000000000004">
      <c r="C381" s="12" t="s">
        <v>1081</v>
      </c>
    </row>
    <row r="382" spans="2:4" x14ac:dyDescent="0.55000000000000004">
      <c r="C382" s="12" t="s">
        <v>1080</v>
      </c>
    </row>
    <row r="384" spans="2:4" x14ac:dyDescent="0.55000000000000004">
      <c r="B384" s="12">
        <v>41</v>
      </c>
      <c r="C384" s="12" t="s">
        <v>688</v>
      </c>
      <c r="D384" s="1" t="s">
        <v>689</v>
      </c>
    </row>
    <row r="385" spans="2:4" x14ac:dyDescent="0.55000000000000004">
      <c r="C385" s="12" t="s">
        <v>696</v>
      </c>
    </row>
    <row r="386" spans="2:4" x14ac:dyDescent="0.55000000000000004">
      <c r="C386" s="12" t="s">
        <v>697</v>
      </c>
    </row>
    <row r="387" spans="2:4" x14ac:dyDescent="0.55000000000000004">
      <c r="C387" s="12" t="s">
        <v>698</v>
      </c>
    </row>
    <row r="388" spans="2:4" x14ac:dyDescent="0.55000000000000004">
      <c r="C388" s="12" t="s">
        <v>1082</v>
      </c>
    </row>
    <row r="389" spans="2:4" x14ac:dyDescent="0.55000000000000004">
      <c r="C389" s="12" t="s">
        <v>1083</v>
      </c>
    </row>
    <row r="390" spans="2:4" x14ac:dyDescent="0.55000000000000004">
      <c r="C390" s="12" t="s">
        <v>1084</v>
      </c>
    </row>
    <row r="392" spans="2:4" s="12" customFormat="1" x14ac:dyDescent="0.55000000000000004">
      <c r="B392" s="12">
        <v>42</v>
      </c>
      <c r="C392" s="12" t="s">
        <v>43</v>
      </c>
      <c r="D392" s="1" t="s">
        <v>66</v>
      </c>
    </row>
    <row r="393" spans="2:4" s="12" customFormat="1" x14ac:dyDescent="0.55000000000000004">
      <c r="C393" s="12" t="s">
        <v>699</v>
      </c>
      <c r="D393" s="1"/>
    </row>
    <row r="394" spans="2:4" s="12" customFormat="1" x14ac:dyDescent="0.55000000000000004">
      <c r="C394" s="12" t="s">
        <v>700</v>
      </c>
      <c r="D394" s="1"/>
    </row>
    <row r="395" spans="2:4" s="12" customFormat="1" x14ac:dyDescent="0.55000000000000004">
      <c r="D395" s="1"/>
    </row>
    <row r="396" spans="2:4" s="12" customFormat="1" x14ac:dyDescent="0.55000000000000004">
      <c r="B396" s="12">
        <v>43</v>
      </c>
      <c r="C396" s="12" t="s">
        <v>44</v>
      </c>
      <c r="D396" s="1" t="s">
        <v>67</v>
      </c>
    </row>
    <row r="397" spans="2:4" s="12" customFormat="1" x14ac:dyDescent="0.55000000000000004">
      <c r="C397" s="12" t="s">
        <v>1</v>
      </c>
      <c r="D397" s="1"/>
    </row>
    <row r="398" spans="2:4" s="12" customFormat="1" x14ac:dyDescent="0.55000000000000004">
      <c r="C398" s="12" t="s">
        <v>73</v>
      </c>
      <c r="D398" s="1"/>
    </row>
    <row r="399" spans="2:4" s="12" customFormat="1" x14ac:dyDescent="0.55000000000000004">
      <c r="C399" s="12" t="s">
        <v>701</v>
      </c>
      <c r="D399" s="1"/>
    </row>
    <row r="400" spans="2:4" s="12" customFormat="1" x14ac:dyDescent="0.55000000000000004">
      <c r="C400" s="12" t="s">
        <v>702</v>
      </c>
      <c r="D400" s="1"/>
    </row>
    <row r="401" spans="2:4" s="12" customFormat="1" x14ac:dyDescent="0.55000000000000004">
      <c r="C401" s="12" t="s">
        <v>703</v>
      </c>
      <c r="D401" s="1"/>
    </row>
    <row r="402" spans="2:4" s="12" customFormat="1" x14ac:dyDescent="0.55000000000000004">
      <c r="C402" s="12" t="s">
        <v>704</v>
      </c>
      <c r="D402" s="1"/>
    </row>
    <row r="403" spans="2:4" s="12" customFormat="1" x14ac:dyDescent="0.55000000000000004">
      <c r="C403" s="12" t="s">
        <v>705</v>
      </c>
      <c r="D403" s="1"/>
    </row>
    <row r="404" spans="2:4" s="12" customFormat="1" x14ac:dyDescent="0.55000000000000004">
      <c r="C404" s="12" t="s">
        <v>706</v>
      </c>
      <c r="D404" s="1"/>
    </row>
    <row r="405" spans="2:4" s="12" customFormat="1" x14ac:dyDescent="0.55000000000000004">
      <c r="C405" s="12" t="s">
        <v>1085</v>
      </c>
      <c r="D405" s="1"/>
    </row>
    <row r="406" spans="2:4" s="12" customFormat="1" x14ac:dyDescent="0.55000000000000004">
      <c r="D406" s="1"/>
    </row>
    <row r="407" spans="2:4" s="12" customFormat="1" x14ac:dyDescent="0.55000000000000004">
      <c r="B407" s="12">
        <v>44</v>
      </c>
      <c r="C407" s="12" t="s">
        <v>45</v>
      </c>
      <c r="D407" s="1" t="s">
        <v>68</v>
      </c>
    </row>
    <row r="408" spans="2:4" s="12" customFormat="1" x14ac:dyDescent="0.55000000000000004">
      <c r="C408" s="12" t="s">
        <v>707</v>
      </c>
      <c r="D408" s="1"/>
    </row>
    <row r="409" spans="2:4" s="12" customFormat="1" x14ac:dyDescent="0.55000000000000004">
      <c r="C409" s="12" t="s">
        <v>708</v>
      </c>
      <c r="D409" s="1"/>
    </row>
    <row r="410" spans="2:4" s="12" customFormat="1" x14ac:dyDescent="0.55000000000000004">
      <c r="C410" s="12" t="s">
        <v>1086</v>
      </c>
      <c r="D410" s="1"/>
    </row>
    <row r="411" spans="2:4" s="12" customFormat="1" x14ac:dyDescent="0.55000000000000004">
      <c r="C411" s="12" t="s">
        <v>709</v>
      </c>
      <c r="D411" s="1"/>
    </row>
    <row r="412" spans="2:4" s="12" customFormat="1" x14ac:dyDescent="0.55000000000000004">
      <c r="C412" s="12" t="s">
        <v>710</v>
      </c>
      <c r="D412" s="1"/>
    </row>
    <row r="413" spans="2:4" s="12" customFormat="1" x14ac:dyDescent="0.55000000000000004">
      <c r="C413" s="12" t="s">
        <v>711</v>
      </c>
      <c r="D413" s="1"/>
    </row>
    <row r="414" spans="2:4" s="12" customFormat="1" x14ac:dyDescent="0.55000000000000004">
      <c r="C414" s="12" t="s">
        <v>712</v>
      </c>
      <c r="D414" s="1"/>
    </row>
    <row r="415" spans="2:4" s="12" customFormat="1" x14ac:dyDescent="0.55000000000000004">
      <c r="C415" s="12" t="s">
        <v>713</v>
      </c>
      <c r="D415" s="1"/>
    </row>
    <row r="416" spans="2:4" s="12" customFormat="1" x14ac:dyDescent="0.55000000000000004">
      <c r="C416" s="12" t="s">
        <v>715</v>
      </c>
      <c r="D416" s="1"/>
    </row>
    <row r="417" spans="2:4" s="12" customFormat="1" x14ac:dyDescent="0.55000000000000004">
      <c r="C417" s="12" t="s">
        <v>714</v>
      </c>
      <c r="D417" s="1"/>
    </row>
    <row r="418" spans="2:4" s="12" customFormat="1" x14ac:dyDescent="0.55000000000000004">
      <c r="D418" s="1"/>
    </row>
    <row r="419" spans="2:4" s="12" customFormat="1" x14ac:dyDescent="0.55000000000000004">
      <c r="B419" s="12">
        <v>45</v>
      </c>
      <c r="C419" s="12" t="s">
        <v>716</v>
      </c>
      <c r="D419" s="1" t="s">
        <v>717</v>
      </c>
    </row>
    <row r="420" spans="2:4" s="12" customFormat="1" x14ac:dyDescent="0.55000000000000004">
      <c r="C420" s="12" t="s">
        <v>1087</v>
      </c>
      <c r="D420" s="1"/>
    </row>
    <row r="421" spans="2:4" s="12" customFormat="1" x14ac:dyDescent="0.55000000000000004">
      <c r="C421" s="12" t="s">
        <v>718</v>
      </c>
      <c r="D421" s="1"/>
    </row>
    <row r="422" spans="2:4" s="12" customFormat="1" x14ac:dyDescent="0.55000000000000004">
      <c r="C422" s="12" t="s">
        <v>1088</v>
      </c>
      <c r="D422" s="1"/>
    </row>
    <row r="423" spans="2:4" s="12" customFormat="1" x14ac:dyDescent="0.55000000000000004">
      <c r="C423" s="12" t="s">
        <v>719</v>
      </c>
      <c r="D423" s="1"/>
    </row>
    <row r="424" spans="2:4" s="12" customFormat="1" x14ac:dyDescent="0.55000000000000004">
      <c r="C424" s="12" t="s">
        <v>1089</v>
      </c>
      <c r="D424" s="1"/>
    </row>
    <row r="425" spans="2:4" s="12" customFormat="1" x14ac:dyDescent="0.55000000000000004">
      <c r="C425" s="12" t="s">
        <v>1090</v>
      </c>
      <c r="D425" s="1"/>
    </row>
    <row r="426" spans="2:4" s="12" customFormat="1" x14ac:dyDescent="0.55000000000000004">
      <c r="C426" s="12" t="s">
        <v>1091</v>
      </c>
      <c r="D426" s="1"/>
    </row>
    <row r="427" spans="2:4" s="12" customFormat="1" x14ac:dyDescent="0.55000000000000004">
      <c r="D427" s="1"/>
    </row>
    <row r="428" spans="2:4" s="12" customFormat="1" x14ac:dyDescent="0.55000000000000004">
      <c r="B428" s="12">
        <v>46</v>
      </c>
      <c r="C428" s="12" t="s">
        <v>46</v>
      </c>
      <c r="D428" s="1" t="s">
        <v>58</v>
      </c>
    </row>
    <row r="429" spans="2:4" s="12" customFormat="1" x14ac:dyDescent="0.55000000000000004">
      <c r="C429" s="12" t="s">
        <v>720</v>
      </c>
      <c r="D429" s="1"/>
    </row>
    <row r="430" spans="2:4" s="12" customFormat="1" x14ac:dyDescent="0.55000000000000004">
      <c r="C430" s="12" t="s">
        <v>721</v>
      </c>
      <c r="D430" s="1"/>
    </row>
    <row r="431" spans="2:4" s="12" customFormat="1" x14ac:dyDescent="0.55000000000000004">
      <c r="C431" s="12" t="s">
        <v>722</v>
      </c>
      <c r="D431" s="1"/>
    </row>
    <row r="432" spans="2:4" s="12" customFormat="1" x14ac:dyDescent="0.55000000000000004">
      <c r="C432" s="12" t="s">
        <v>723</v>
      </c>
      <c r="D432" s="1"/>
    </row>
    <row r="433" spans="2:4" s="12" customFormat="1" x14ac:dyDescent="0.55000000000000004">
      <c r="C433" s="12" t="s">
        <v>724</v>
      </c>
      <c r="D433" s="1"/>
    </row>
    <row r="434" spans="2:4" s="12" customFormat="1" x14ac:dyDescent="0.55000000000000004">
      <c r="D434" s="1"/>
    </row>
    <row r="435" spans="2:4" x14ac:dyDescent="0.55000000000000004">
      <c r="B435" s="12">
        <v>47</v>
      </c>
      <c r="C435" s="12" t="s">
        <v>47</v>
      </c>
      <c r="D435" s="1" t="s">
        <v>59</v>
      </c>
    </row>
    <row r="436" spans="2:4" x14ac:dyDescent="0.55000000000000004">
      <c r="C436" s="12" t="s">
        <v>726</v>
      </c>
    </row>
    <row r="437" spans="2:4" x14ac:dyDescent="0.55000000000000004">
      <c r="C437" s="12" t="s">
        <v>727</v>
      </c>
    </row>
    <row r="438" spans="2:4" x14ac:dyDescent="0.55000000000000004">
      <c r="C438" s="12" t="s">
        <v>730</v>
      </c>
    </row>
    <row r="439" spans="2:4" x14ac:dyDescent="0.55000000000000004">
      <c r="C439" s="12" t="s">
        <v>731</v>
      </c>
    </row>
    <row r="440" spans="2:4" x14ac:dyDescent="0.55000000000000004">
      <c r="C440" s="12" t="s">
        <v>732</v>
      </c>
    </row>
    <row r="441" spans="2:4" x14ac:dyDescent="0.55000000000000004">
      <c r="C441" s="12" t="s">
        <v>733</v>
      </c>
    </row>
    <row r="442" spans="2:4" x14ac:dyDescent="0.55000000000000004">
      <c r="C442" s="12" t="s">
        <v>725</v>
      </c>
    </row>
    <row r="443" spans="2:4" x14ac:dyDescent="0.55000000000000004">
      <c r="C443" s="12" t="s">
        <v>1092</v>
      </c>
    </row>
    <row r="444" spans="2:4" x14ac:dyDescent="0.55000000000000004">
      <c r="C444" s="12" t="s">
        <v>779</v>
      </c>
    </row>
    <row r="445" spans="2:4" x14ac:dyDescent="0.55000000000000004">
      <c r="C445" s="12" t="s">
        <v>728</v>
      </c>
    </row>
    <row r="446" spans="2:4" x14ac:dyDescent="0.55000000000000004">
      <c r="C446" s="12" t="s">
        <v>729</v>
      </c>
    </row>
    <row r="448" spans="2:4" s="12" customFormat="1" x14ac:dyDescent="0.55000000000000004">
      <c r="B448" s="12">
        <v>48</v>
      </c>
      <c r="C448" s="12" t="s">
        <v>433</v>
      </c>
      <c r="D448" s="1" t="s">
        <v>734</v>
      </c>
    </row>
    <row r="449" spans="2:4" s="12" customFormat="1" x14ac:dyDescent="0.55000000000000004">
      <c r="C449" s="12" t="s">
        <v>735</v>
      </c>
      <c r="D449" s="1"/>
    </row>
    <row r="450" spans="2:4" s="12" customFormat="1" x14ac:dyDescent="0.55000000000000004">
      <c r="C450" s="87" t="s">
        <v>736</v>
      </c>
      <c r="D450" s="1"/>
    </row>
    <row r="451" spans="2:4" s="12" customFormat="1" x14ac:dyDescent="0.55000000000000004">
      <c r="C451" s="12" t="s">
        <v>737</v>
      </c>
      <c r="D451" s="1"/>
    </row>
    <row r="452" spans="2:4" s="12" customFormat="1" x14ac:dyDescent="0.55000000000000004">
      <c r="C452" s="12" t="s">
        <v>738</v>
      </c>
      <c r="D452" s="1"/>
    </row>
    <row r="453" spans="2:4" s="12" customFormat="1" x14ac:dyDescent="0.55000000000000004">
      <c r="C453" s="12" t="s">
        <v>739</v>
      </c>
      <c r="D453" s="1"/>
    </row>
    <row r="454" spans="2:4" s="12" customFormat="1" x14ac:dyDescent="0.55000000000000004">
      <c r="D454" s="1"/>
    </row>
    <row r="455" spans="2:4" x14ac:dyDescent="0.55000000000000004">
      <c r="B455" s="12">
        <v>49</v>
      </c>
      <c r="C455" s="12" t="s">
        <v>740</v>
      </c>
      <c r="D455" s="1" t="s">
        <v>741</v>
      </c>
    </row>
    <row r="456" spans="2:4" x14ac:dyDescent="0.55000000000000004">
      <c r="C456" s="12" t="s">
        <v>742</v>
      </c>
    </row>
    <row r="457" spans="2:4" x14ac:dyDescent="0.55000000000000004">
      <c r="C457" s="12" t="s">
        <v>743</v>
      </c>
    </row>
    <row r="458" spans="2:4" x14ac:dyDescent="0.55000000000000004">
      <c r="C458" s="12" t="s">
        <v>744</v>
      </c>
    </row>
    <row r="460" spans="2:4" s="12" customFormat="1" x14ac:dyDescent="0.55000000000000004">
      <c r="B460" s="12">
        <v>50</v>
      </c>
      <c r="C460" s="12" t="s">
        <v>48</v>
      </c>
      <c r="D460" s="1" t="s">
        <v>745</v>
      </c>
    </row>
    <row r="461" spans="2:4" s="12" customFormat="1" x14ac:dyDescent="0.55000000000000004">
      <c r="C461" s="12" t="s">
        <v>746</v>
      </c>
    </row>
    <row r="462" spans="2:4" s="12" customFormat="1" x14ac:dyDescent="0.55000000000000004">
      <c r="C462" s="12" t="s">
        <v>747</v>
      </c>
    </row>
    <row r="463" spans="2:4" s="12" customFormat="1" x14ac:dyDescent="0.55000000000000004">
      <c r="C463" s="12" t="s">
        <v>748</v>
      </c>
    </row>
    <row r="464" spans="2:4" s="12" customFormat="1" x14ac:dyDescent="0.55000000000000004"/>
    <row r="465" spans="2:4" x14ac:dyDescent="0.55000000000000004">
      <c r="B465" s="12">
        <v>51</v>
      </c>
      <c r="C465" s="12" t="s">
        <v>434</v>
      </c>
      <c r="D465" s="1" t="s">
        <v>469</v>
      </c>
    </row>
    <row r="466" spans="2:4" x14ac:dyDescent="0.55000000000000004">
      <c r="C466" s="12" t="s">
        <v>749</v>
      </c>
    </row>
    <row r="467" spans="2:4" x14ac:dyDescent="0.55000000000000004">
      <c r="C467" s="12" t="s">
        <v>750</v>
      </c>
    </row>
    <row r="468" spans="2:4" x14ac:dyDescent="0.55000000000000004">
      <c r="C468" s="12" t="s">
        <v>751</v>
      </c>
    </row>
    <row r="469" spans="2:4" x14ac:dyDescent="0.55000000000000004">
      <c r="C469" s="12" t="s">
        <v>752</v>
      </c>
    </row>
    <row r="470" spans="2:4" x14ac:dyDescent="0.55000000000000004">
      <c r="B470" s="12">
        <v>52</v>
      </c>
      <c r="C470" s="12" t="s">
        <v>753</v>
      </c>
      <c r="D470" s="1" t="s">
        <v>754</v>
      </c>
    </row>
    <row r="471" spans="2:4" x14ac:dyDescent="0.55000000000000004">
      <c r="C471" s="12" t="s">
        <v>755</v>
      </c>
    </row>
    <row r="472" spans="2:4" x14ac:dyDescent="0.55000000000000004">
      <c r="C472" s="12" t="s">
        <v>756</v>
      </c>
    </row>
    <row r="473" spans="2:4" x14ac:dyDescent="0.55000000000000004">
      <c r="C473" s="12" t="s">
        <v>757</v>
      </c>
    </row>
    <row r="474" spans="2:4" x14ac:dyDescent="0.55000000000000004">
      <c r="C474" s="12" t="s">
        <v>758</v>
      </c>
    </row>
    <row r="476" spans="2:4" s="12" customFormat="1" x14ac:dyDescent="0.55000000000000004">
      <c r="B476" s="12">
        <v>53</v>
      </c>
      <c r="C476" s="12" t="s">
        <v>49</v>
      </c>
      <c r="D476" s="1" t="s">
        <v>474</v>
      </c>
    </row>
    <row r="477" spans="2:4" s="12" customFormat="1" x14ac:dyDescent="0.55000000000000004">
      <c r="C477" s="12" t="s">
        <v>759</v>
      </c>
      <c r="D477" s="1"/>
    </row>
    <row r="478" spans="2:4" s="12" customFormat="1" x14ac:dyDescent="0.55000000000000004">
      <c r="C478" s="12" t="s">
        <v>1093</v>
      </c>
      <c r="D478" s="1"/>
    </row>
    <row r="479" spans="2:4" s="12" customFormat="1" x14ac:dyDescent="0.55000000000000004">
      <c r="C479" s="12" t="s">
        <v>760</v>
      </c>
      <c r="D479" s="1"/>
    </row>
    <row r="480" spans="2:4" s="12" customFormat="1" x14ac:dyDescent="0.55000000000000004">
      <c r="C480" s="12" t="s">
        <v>761</v>
      </c>
      <c r="D480" s="1"/>
    </row>
    <row r="481" spans="2:4" s="12" customFormat="1" x14ac:dyDescent="0.55000000000000004">
      <c r="C481" s="12" t="s">
        <v>762</v>
      </c>
      <c r="D481" s="1"/>
    </row>
    <row r="482" spans="2:4" s="12" customFormat="1" x14ac:dyDescent="0.55000000000000004">
      <c r="C482" s="12" t="s">
        <v>763</v>
      </c>
      <c r="D482" s="1"/>
    </row>
    <row r="483" spans="2:4" s="12" customFormat="1" x14ac:dyDescent="0.55000000000000004">
      <c r="C483" s="12" t="s">
        <v>1094</v>
      </c>
      <c r="D483" s="1"/>
    </row>
    <row r="484" spans="2:4" s="12" customFormat="1" x14ac:dyDescent="0.55000000000000004">
      <c r="C484" s="12" t="s">
        <v>1095</v>
      </c>
      <c r="D484" s="1"/>
    </row>
    <row r="485" spans="2:4" s="12" customFormat="1" x14ac:dyDescent="0.55000000000000004">
      <c r="C485" s="12" t="s">
        <v>1096</v>
      </c>
      <c r="D485" s="1"/>
    </row>
    <row r="486" spans="2:4" s="12" customFormat="1" x14ac:dyDescent="0.55000000000000004">
      <c r="D486" s="1"/>
    </row>
    <row r="487" spans="2:4" s="12" customFormat="1" x14ac:dyDescent="0.55000000000000004">
      <c r="B487" s="12">
        <v>54</v>
      </c>
      <c r="C487" s="12" t="s">
        <v>764</v>
      </c>
      <c r="D487" s="1" t="s">
        <v>765</v>
      </c>
    </row>
    <row r="488" spans="2:4" s="12" customFormat="1" x14ac:dyDescent="0.55000000000000004">
      <c r="C488" s="12" t="s">
        <v>766</v>
      </c>
    </row>
    <row r="489" spans="2:4" s="12" customFormat="1" x14ac:dyDescent="0.55000000000000004">
      <c r="C489" s="87" t="s">
        <v>767</v>
      </c>
    </row>
    <row r="490" spans="2:4" s="12" customFormat="1" x14ac:dyDescent="0.55000000000000004">
      <c r="C490" s="12" t="s">
        <v>768</v>
      </c>
    </row>
    <row r="491" spans="2:4" s="12" customFormat="1" x14ac:dyDescent="0.55000000000000004">
      <c r="C491" s="12" t="s">
        <v>769</v>
      </c>
    </row>
    <row r="492" spans="2:4" s="12" customFormat="1" x14ac:dyDescent="0.55000000000000004">
      <c r="C492" s="12" t="s">
        <v>770</v>
      </c>
    </row>
    <row r="493" spans="2:4" s="12" customFormat="1" x14ac:dyDescent="0.55000000000000004"/>
    <row r="494" spans="2:4" s="12" customFormat="1" x14ac:dyDescent="0.55000000000000004">
      <c r="B494" s="12">
        <v>55</v>
      </c>
      <c r="C494" s="12" t="s">
        <v>435</v>
      </c>
      <c r="D494" s="1" t="s">
        <v>473</v>
      </c>
    </row>
    <row r="495" spans="2:4" s="12" customFormat="1" x14ac:dyDescent="0.55000000000000004">
      <c r="C495" s="12" t="s">
        <v>771</v>
      </c>
    </row>
    <row r="496" spans="2:4" s="12" customFormat="1" x14ac:dyDescent="0.55000000000000004">
      <c r="C496" s="12" t="s">
        <v>772</v>
      </c>
    </row>
    <row r="497" spans="2:4" s="12" customFormat="1" x14ac:dyDescent="0.55000000000000004">
      <c r="C497" s="12" t="s">
        <v>773</v>
      </c>
    </row>
    <row r="498" spans="2:4" s="12" customFormat="1" x14ac:dyDescent="0.55000000000000004">
      <c r="C498" s="12" t="s">
        <v>774</v>
      </c>
    </row>
    <row r="499" spans="2:4" s="12" customFormat="1" x14ac:dyDescent="0.55000000000000004">
      <c r="C499" s="12" t="s">
        <v>775</v>
      </c>
    </row>
    <row r="500" spans="2:4" s="12" customFormat="1" x14ac:dyDescent="0.55000000000000004">
      <c r="C500" s="12" t="s">
        <v>776</v>
      </c>
    </row>
    <row r="501" spans="2:4" s="12" customFormat="1" x14ac:dyDescent="0.55000000000000004">
      <c r="C501" s="12" t="s">
        <v>1097</v>
      </c>
    </row>
    <row r="502" spans="2:4" s="12" customFormat="1" x14ac:dyDescent="0.55000000000000004">
      <c r="C502" s="12" t="s">
        <v>777</v>
      </c>
    </row>
    <row r="503" spans="2:4" s="12" customFormat="1" x14ac:dyDescent="0.55000000000000004">
      <c r="C503" s="12" t="s">
        <v>778</v>
      </c>
    </row>
    <row r="504" spans="2:4" s="12" customFormat="1" x14ac:dyDescent="0.55000000000000004">
      <c r="C504" s="12" t="s">
        <v>779</v>
      </c>
    </row>
    <row r="505" spans="2:4" x14ac:dyDescent="0.55000000000000004">
      <c r="B505" s="12">
        <v>56</v>
      </c>
      <c r="C505" s="12" t="s">
        <v>436</v>
      </c>
      <c r="D505" s="1" t="s">
        <v>780</v>
      </c>
    </row>
    <row r="506" spans="2:4" x14ac:dyDescent="0.55000000000000004">
      <c r="C506" s="12" t="s">
        <v>781</v>
      </c>
    </row>
    <row r="507" spans="2:4" x14ac:dyDescent="0.55000000000000004">
      <c r="C507" s="12" t="s">
        <v>787</v>
      </c>
    </row>
    <row r="508" spans="2:4" x14ac:dyDescent="0.55000000000000004">
      <c r="C508" s="12" t="s">
        <v>782</v>
      </c>
    </row>
    <row r="509" spans="2:4" x14ac:dyDescent="0.55000000000000004">
      <c r="C509" s="12" t="s">
        <v>783</v>
      </c>
    </row>
    <row r="510" spans="2:4" x14ac:dyDescent="0.55000000000000004">
      <c r="C510" s="12" t="s">
        <v>784</v>
      </c>
    </row>
    <row r="511" spans="2:4" x14ac:dyDescent="0.55000000000000004">
      <c r="C511" s="12" t="s">
        <v>785</v>
      </c>
    </row>
    <row r="512" spans="2:4" x14ac:dyDescent="0.55000000000000004">
      <c r="C512" s="12" t="s">
        <v>786</v>
      </c>
    </row>
    <row r="513" spans="2:4" x14ac:dyDescent="0.55000000000000004">
      <c r="C513" s="12" t="s">
        <v>788</v>
      </c>
    </row>
    <row r="514" spans="2:4" x14ac:dyDescent="0.55000000000000004">
      <c r="C514" s="12" t="s">
        <v>789</v>
      </c>
    </row>
    <row r="515" spans="2:4" x14ac:dyDescent="0.55000000000000004">
      <c r="C515" s="12" t="s">
        <v>1098</v>
      </c>
    </row>
    <row r="516" spans="2:4" x14ac:dyDescent="0.55000000000000004">
      <c r="C516" s="12" t="s">
        <v>1099</v>
      </c>
    </row>
    <row r="517" spans="2:4" x14ac:dyDescent="0.55000000000000004">
      <c r="C517" s="12" t="s">
        <v>790</v>
      </c>
    </row>
    <row r="518" spans="2:4" x14ac:dyDescent="0.55000000000000004">
      <c r="C518" s="12" t="s">
        <v>1101</v>
      </c>
    </row>
    <row r="519" spans="2:4" x14ac:dyDescent="0.55000000000000004">
      <c r="C519" s="12" t="s">
        <v>1100</v>
      </c>
    </row>
    <row r="520" spans="2:4" x14ac:dyDescent="0.55000000000000004">
      <c r="C520" s="12" t="s">
        <v>791</v>
      </c>
    </row>
    <row r="521" spans="2:4" x14ac:dyDescent="0.55000000000000004">
      <c r="C521" s="12" t="s">
        <v>792</v>
      </c>
    </row>
    <row r="522" spans="2:4" x14ac:dyDescent="0.55000000000000004">
      <c r="C522" s="12" t="s">
        <v>793</v>
      </c>
    </row>
    <row r="523" spans="2:4" x14ac:dyDescent="0.55000000000000004">
      <c r="C523" s="12" t="s">
        <v>794</v>
      </c>
    </row>
    <row r="524" spans="2:4" x14ac:dyDescent="0.55000000000000004">
      <c r="C524" s="12" t="s">
        <v>739</v>
      </c>
    </row>
    <row r="526" spans="2:4" s="12" customFormat="1" x14ac:dyDescent="0.55000000000000004">
      <c r="B526" s="12">
        <v>57</v>
      </c>
      <c r="C526" s="12" t="s">
        <v>437</v>
      </c>
      <c r="D526" s="1" t="s">
        <v>0</v>
      </c>
    </row>
    <row r="527" spans="2:4" s="12" customFormat="1" x14ac:dyDescent="0.55000000000000004">
      <c r="C527" s="12" t="s">
        <v>795</v>
      </c>
    </row>
    <row r="528" spans="2:4" s="12" customFormat="1" x14ac:dyDescent="0.55000000000000004">
      <c r="C528" s="12" t="s">
        <v>796</v>
      </c>
    </row>
    <row r="529" spans="2:4" s="12" customFormat="1" x14ac:dyDescent="0.55000000000000004">
      <c r="C529" s="12" t="s">
        <v>797</v>
      </c>
    </row>
    <row r="530" spans="2:4" s="12" customFormat="1" x14ac:dyDescent="0.55000000000000004">
      <c r="C530" s="12" t="s">
        <v>798</v>
      </c>
    </row>
    <row r="531" spans="2:4" s="12" customFormat="1" x14ac:dyDescent="0.55000000000000004">
      <c r="C531" s="12" t="s">
        <v>1102</v>
      </c>
    </row>
    <row r="532" spans="2:4" s="12" customFormat="1" x14ac:dyDescent="0.55000000000000004">
      <c r="C532" s="12" t="s">
        <v>1103</v>
      </c>
    </row>
    <row r="533" spans="2:4" s="12" customFormat="1" x14ac:dyDescent="0.55000000000000004">
      <c r="C533" s="12" t="s">
        <v>800</v>
      </c>
    </row>
    <row r="534" spans="2:4" s="12" customFormat="1" x14ac:dyDescent="0.55000000000000004">
      <c r="C534" s="12" t="s">
        <v>799</v>
      </c>
    </row>
    <row r="535" spans="2:4" s="12" customFormat="1" x14ac:dyDescent="0.55000000000000004">
      <c r="C535" s="12" t="s">
        <v>801</v>
      </c>
    </row>
    <row r="536" spans="2:4" s="12" customFormat="1" x14ac:dyDescent="0.55000000000000004">
      <c r="C536" s="12" t="s">
        <v>802</v>
      </c>
    </row>
    <row r="537" spans="2:4" s="12" customFormat="1" x14ac:dyDescent="0.55000000000000004">
      <c r="C537" s="12" t="s">
        <v>803</v>
      </c>
    </row>
    <row r="538" spans="2:4" s="12" customFormat="1" x14ac:dyDescent="0.55000000000000004">
      <c r="C538" s="12" t="s">
        <v>804</v>
      </c>
    </row>
    <row r="539" spans="2:4" s="12" customFormat="1" x14ac:dyDescent="0.55000000000000004"/>
    <row r="540" spans="2:4" s="12" customFormat="1" x14ac:dyDescent="0.55000000000000004">
      <c r="B540" s="12">
        <v>58</v>
      </c>
      <c r="C540" s="12" t="s">
        <v>438</v>
      </c>
      <c r="D540" s="1" t="s">
        <v>4</v>
      </c>
    </row>
    <row r="541" spans="2:4" s="12" customFormat="1" x14ac:dyDescent="0.55000000000000004">
      <c r="C541" s="12" t="s">
        <v>805</v>
      </c>
      <c r="D541" s="1"/>
    </row>
    <row r="542" spans="2:4" s="12" customFormat="1" x14ac:dyDescent="0.55000000000000004">
      <c r="C542" s="12" t="s">
        <v>806</v>
      </c>
      <c r="D542" s="1"/>
    </row>
    <row r="543" spans="2:4" s="12" customFormat="1" x14ac:dyDescent="0.55000000000000004">
      <c r="C543" s="12" t="s">
        <v>807</v>
      </c>
      <c r="D543" s="1"/>
    </row>
    <row r="544" spans="2:4" s="12" customFormat="1" x14ac:dyDescent="0.55000000000000004">
      <c r="C544" s="12" t="s">
        <v>808</v>
      </c>
      <c r="D544" s="1"/>
    </row>
    <row r="545" spans="2:4" s="12" customFormat="1" x14ac:dyDescent="0.55000000000000004">
      <c r="C545" s="12" t="s">
        <v>809</v>
      </c>
      <c r="D545" s="1"/>
    </row>
    <row r="546" spans="2:4" s="12" customFormat="1" x14ac:dyDescent="0.55000000000000004">
      <c r="D546" s="1"/>
    </row>
    <row r="547" spans="2:4" s="12" customFormat="1" x14ac:dyDescent="0.55000000000000004">
      <c r="B547" s="12">
        <v>59</v>
      </c>
      <c r="C547" s="12" t="s">
        <v>439</v>
      </c>
      <c r="D547" s="1" t="s">
        <v>472</v>
      </c>
    </row>
    <row r="548" spans="2:4" s="12" customFormat="1" x14ac:dyDescent="0.55000000000000004">
      <c r="C548" s="12" t="s">
        <v>810</v>
      </c>
    </row>
    <row r="549" spans="2:4" s="12" customFormat="1" x14ac:dyDescent="0.55000000000000004">
      <c r="C549" s="12" t="s">
        <v>811</v>
      </c>
    </row>
    <row r="550" spans="2:4" s="12" customFormat="1" x14ac:dyDescent="0.55000000000000004">
      <c r="C550" s="12" t="s">
        <v>812</v>
      </c>
    </row>
    <row r="551" spans="2:4" s="12" customFormat="1" x14ac:dyDescent="0.55000000000000004"/>
    <row r="552" spans="2:4" x14ac:dyDescent="0.55000000000000004">
      <c r="B552" s="12">
        <v>60</v>
      </c>
      <c r="C552" s="12" t="s">
        <v>50</v>
      </c>
      <c r="D552" s="1" t="s">
        <v>5</v>
      </c>
    </row>
    <row r="553" spans="2:4" x14ac:dyDescent="0.55000000000000004">
      <c r="C553" s="12" t="s">
        <v>813</v>
      </c>
    </row>
    <row r="554" spans="2:4" x14ac:dyDescent="0.55000000000000004">
      <c r="C554" s="12" t="s">
        <v>814</v>
      </c>
    </row>
    <row r="555" spans="2:4" x14ac:dyDescent="0.55000000000000004">
      <c r="C555" s="12" t="s">
        <v>815</v>
      </c>
    </row>
    <row r="556" spans="2:4" x14ac:dyDescent="0.55000000000000004">
      <c r="C556" s="12" t="s">
        <v>816</v>
      </c>
    </row>
    <row r="557" spans="2:4" x14ac:dyDescent="0.55000000000000004">
      <c r="C557" s="12" t="s">
        <v>817</v>
      </c>
    </row>
    <row r="559" spans="2:4" s="12" customFormat="1" x14ac:dyDescent="0.55000000000000004">
      <c r="B559" s="12">
        <v>61</v>
      </c>
      <c r="C559" s="12" t="s">
        <v>440</v>
      </c>
      <c r="D559" s="1" t="s">
        <v>818</v>
      </c>
    </row>
    <row r="560" spans="2:4" s="12" customFormat="1" x14ac:dyDescent="0.55000000000000004">
      <c r="C560" s="12" t="s">
        <v>835</v>
      </c>
    </row>
    <row r="561" spans="2:4" s="12" customFormat="1" x14ac:dyDescent="0.55000000000000004">
      <c r="C561" s="12" t="s">
        <v>836</v>
      </c>
    </row>
    <row r="562" spans="2:4" s="12" customFormat="1" x14ac:dyDescent="0.55000000000000004">
      <c r="C562" s="12" t="s">
        <v>1104</v>
      </c>
    </row>
    <row r="563" spans="2:4" s="12" customFormat="1" x14ac:dyDescent="0.55000000000000004">
      <c r="C563" s="12" t="s">
        <v>819</v>
      </c>
    </row>
    <row r="564" spans="2:4" s="12" customFormat="1" x14ac:dyDescent="0.55000000000000004">
      <c r="C564" s="12" t="s">
        <v>820</v>
      </c>
    </row>
    <row r="565" spans="2:4" s="12" customFormat="1" x14ac:dyDescent="0.55000000000000004">
      <c r="C565" s="12" t="s">
        <v>822</v>
      </c>
    </row>
    <row r="566" spans="2:4" s="12" customFormat="1" x14ac:dyDescent="0.55000000000000004">
      <c r="C566" s="12" t="s">
        <v>821</v>
      </c>
    </row>
    <row r="567" spans="2:4" s="12" customFormat="1" x14ac:dyDescent="0.55000000000000004">
      <c r="C567" s="12" t="s">
        <v>823</v>
      </c>
    </row>
    <row r="568" spans="2:4" s="12" customFormat="1" x14ac:dyDescent="0.55000000000000004">
      <c r="C568" s="12" t="s">
        <v>824</v>
      </c>
    </row>
    <row r="569" spans="2:4" s="12" customFormat="1" x14ac:dyDescent="0.55000000000000004"/>
    <row r="570" spans="2:4" x14ac:dyDescent="0.55000000000000004">
      <c r="B570" s="12">
        <v>62</v>
      </c>
      <c r="C570" s="12" t="s">
        <v>825</v>
      </c>
      <c r="D570" s="1" t="s">
        <v>826</v>
      </c>
    </row>
    <row r="571" spans="2:4" x14ac:dyDescent="0.55000000000000004">
      <c r="C571" s="12" t="s">
        <v>827</v>
      </c>
    </row>
    <row r="572" spans="2:4" x14ac:dyDescent="0.55000000000000004">
      <c r="C572" s="12" t="s">
        <v>828</v>
      </c>
    </row>
    <row r="573" spans="2:4" x14ac:dyDescent="0.55000000000000004">
      <c r="C573" s="12" t="s">
        <v>829</v>
      </c>
    </row>
    <row r="574" spans="2:4" x14ac:dyDescent="0.55000000000000004">
      <c r="C574" s="12" t="s">
        <v>830</v>
      </c>
    </row>
    <row r="575" spans="2:4" x14ac:dyDescent="0.55000000000000004">
      <c r="C575" s="12" t="s">
        <v>831</v>
      </c>
    </row>
    <row r="576" spans="2:4" x14ac:dyDescent="0.55000000000000004">
      <c r="C576" s="12" t="s">
        <v>832</v>
      </c>
    </row>
    <row r="577" spans="2:4" x14ac:dyDescent="0.55000000000000004">
      <c r="C577" s="12" t="s">
        <v>833</v>
      </c>
    </row>
    <row r="578" spans="2:4" x14ac:dyDescent="0.55000000000000004">
      <c r="C578" s="12" t="s">
        <v>834</v>
      </c>
    </row>
    <row r="580" spans="2:4" s="12" customFormat="1" x14ac:dyDescent="0.55000000000000004">
      <c r="B580" s="12">
        <v>63</v>
      </c>
      <c r="C580" s="12" t="s">
        <v>441</v>
      </c>
      <c r="D580" s="1" t="s">
        <v>475</v>
      </c>
    </row>
    <row r="581" spans="2:4" s="12" customFormat="1" x14ac:dyDescent="0.55000000000000004">
      <c r="C581" s="12" t="s">
        <v>837</v>
      </c>
      <c r="D581" s="1"/>
    </row>
    <row r="582" spans="2:4" s="12" customFormat="1" x14ac:dyDescent="0.55000000000000004">
      <c r="C582" s="12" t="s">
        <v>838</v>
      </c>
      <c r="D582" s="1"/>
    </row>
    <row r="583" spans="2:4" s="12" customFormat="1" x14ac:dyDescent="0.55000000000000004">
      <c r="C583" s="12" t="s">
        <v>839</v>
      </c>
      <c r="D583" s="1"/>
    </row>
    <row r="584" spans="2:4" s="12" customFormat="1" x14ac:dyDescent="0.55000000000000004">
      <c r="C584" s="12" t="s">
        <v>840</v>
      </c>
      <c r="D584" s="1"/>
    </row>
    <row r="585" spans="2:4" s="12" customFormat="1" x14ac:dyDescent="0.55000000000000004">
      <c r="C585" s="12" t="s">
        <v>841</v>
      </c>
      <c r="D585" s="1"/>
    </row>
    <row r="586" spans="2:4" s="12" customFormat="1" x14ac:dyDescent="0.55000000000000004">
      <c r="C586" s="12" t="s">
        <v>842</v>
      </c>
      <c r="D586" s="1"/>
    </row>
    <row r="587" spans="2:4" s="12" customFormat="1" x14ac:dyDescent="0.55000000000000004">
      <c r="C587" s="12" t="s">
        <v>843</v>
      </c>
      <c r="D587" s="1"/>
    </row>
    <row r="588" spans="2:4" s="12" customFormat="1" x14ac:dyDescent="0.55000000000000004">
      <c r="D588" s="1"/>
    </row>
    <row r="589" spans="2:4" s="12" customFormat="1" x14ac:dyDescent="0.55000000000000004">
      <c r="B589" s="12">
        <v>64</v>
      </c>
      <c r="C589" s="12" t="s">
        <v>442</v>
      </c>
      <c r="D589" s="1" t="s">
        <v>69</v>
      </c>
    </row>
    <row r="590" spans="2:4" s="12" customFormat="1" x14ac:dyDescent="0.55000000000000004">
      <c r="C590" s="12" t="s">
        <v>844</v>
      </c>
      <c r="D590" s="1"/>
    </row>
    <row r="591" spans="2:4" s="12" customFormat="1" x14ac:dyDescent="0.55000000000000004">
      <c r="C591" s="12" t="s">
        <v>845</v>
      </c>
      <c r="D591" s="1"/>
    </row>
    <row r="592" spans="2:4" s="12" customFormat="1" x14ac:dyDescent="0.55000000000000004">
      <c r="C592" s="12" t="s">
        <v>1105</v>
      </c>
      <c r="D592" s="1"/>
    </row>
    <row r="593" spans="2:4" s="12" customFormat="1" x14ac:dyDescent="0.55000000000000004">
      <c r="C593" s="12" t="s">
        <v>1106</v>
      </c>
      <c r="D593" s="1"/>
    </row>
    <row r="594" spans="2:4" s="12" customFormat="1" x14ac:dyDescent="0.55000000000000004">
      <c r="C594" s="12" t="s">
        <v>1107</v>
      </c>
      <c r="D594" s="1"/>
    </row>
    <row r="595" spans="2:4" s="12" customFormat="1" x14ac:dyDescent="0.55000000000000004">
      <c r="C595" s="12" t="s">
        <v>1109</v>
      </c>
      <c r="D595" s="1"/>
    </row>
    <row r="596" spans="2:4" s="12" customFormat="1" x14ac:dyDescent="0.55000000000000004">
      <c r="C596" s="12" t="s">
        <v>1108</v>
      </c>
      <c r="D596" s="1"/>
    </row>
    <row r="597" spans="2:4" s="12" customFormat="1" x14ac:dyDescent="0.55000000000000004">
      <c r="D597" s="1"/>
    </row>
    <row r="598" spans="2:4" s="12" customFormat="1" x14ac:dyDescent="0.55000000000000004">
      <c r="B598" s="12">
        <v>65</v>
      </c>
      <c r="C598" s="12" t="s">
        <v>443</v>
      </c>
      <c r="D598" s="1" t="s">
        <v>2</v>
      </c>
    </row>
    <row r="599" spans="2:4" s="12" customFormat="1" x14ac:dyDescent="0.55000000000000004">
      <c r="C599" s="12" t="s">
        <v>3</v>
      </c>
      <c r="D599" s="1"/>
    </row>
    <row r="600" spans="2:4" s="12" customFormat="1" x14ac:dyDescent="0.55000000000000004">
      <c r="C600" s="12" t="s">
        <v>846</v>
      </c>
      <c r="D600" s="1"/>
    </row>
    <row r="601" spans="2:4" s="12" customFormat="1" x14ac:dyDescent="0.55000000000000004">
      <c r="C601" s="12" t="s">
        <v>847</v>
      </c>
      <c r="D601" s="1"/>
    </row>
    <row r="602" spans="2:4" s="12" customFormat="1" x14ac:dyDescent="0.55000000000000004">
      <c r="C602" s="12" t="s">
        <v>1110</v>
      </c>
      <c r="D602" s="1"/>
    </row>
    <row r="603" spans="2:4" s="12" customFormat="1" x14ac:dyDescent="0.55000000000000004">
      <c r="C603" s="12" t="s">
        <v>1111</v>
      </c>
      <c r="D603" s="1"/>
    </row>
    <row r="604" spans="2:4" s="12" customFormat="1" x14ac:dyDescent="0.55000000000000004">
      <c r="D604" s="1"/>
    </row>
    <row r="605" spans="2:4" s="12" customFormat="1" x14ac:dyDescent="0.55000000000000004">
      <c r="B605" s="12">
        <v>66</v>
      </c>
      <c r="C605" s="12" t="s">
        <v>444</v>
      </c>
      <c r="D605" s="1" t="s">
        <v>848</v>
      </c>
    </row>
    <row r="606" spans="2:4" s="12" customFormat="1" x14ac:dyDescent="0.55000000000000004">
      <c r="C606" s="12" t="s">
        <v>6</v>
      </c>
    </row>
    <row r="607" spans="2:4" s="12" customFormat="1" x14ac:dyDescent="0.55000000000000004">
      <c r="C607" s="12" t="s">
        <v>855</v>
      </c>
    </row>
    <row r="608" spans="2:4" s="12" customFormat="1" x14ac:dyDescent="0.55000000000000004">
      <c r="C608" s="12" t="s">
        <v>854</v>
      </c>
    </row>
    <row r="609" spans="2:4" s="12" customFormat="1" x14ac:dyDescent="0.55000000000000004">
      <c r="C609" s="12" t="s">
        <v>849</v>
      </c>
    </row>
    <row r="610" spans="2:4" s="12" customFormat="1" x14ac:dyDescent="0.55000000000000004">
      <c r="C610" s="12" t="s">
        <v>850</v>
      </c>
    </row>
    <row r="611" spans="2:4" s="12" customFormat="1" x14ac:dyDescent="0.55000000000000004">
      <c r="C611" s="12" t="s">
        <v>851</v>
      </c>
    </row>
    <row r="612" spans="2:4" s="12" customFormat="1" x14ac:dyDescent="0.55000000000000004">
      <c r="C612" s="12" t="s">
        <v>852</v>
      </c>
    </row>
    <row r="613" spans="2:4" s="12" customFormat="1" x14ac:dyDescent="0.55000000000000004">
      <c r="C613" s="12" t="s">
        <v>853</v>
      </c>
    </row>
    <row r="614" spans="2:4" s="12" customFormat="1" x14ac:dyDescent="0.55000000000000004">
      <c r="C614" s="12" t="s">
        <v>856</v>
      </c>
    </row>
    <row r="615" spans="2:4" s="12" customFormat="1" x14ac:dyDescent="0.55000000000000004">
      <c r="C615" s="12" t="s">
        <v>857</v>
      </c>
    </row>
    <row r="616" spans="2:4" s="12" customFormat="1" x14ac:dyDescent="0.55000000000000004">
      <c r="C616" s="12" t="s">
        <v>858</v>
      </c>
    </row>
    <row r="617" spans="2:4" s="12" customFormat="1" x14ac:dyDescent="0.55000000000000004"/>
    <row r="618" spans="2:4" s="12" customFormat="1" x14ac:dyDescent="0.55000000000000004">
      <c r="B618" s="12">
        <v>67</v>
      </c>
      <c r="C618" s="12" t="s">
        <v>445</v>
      </c>
      <c r="D618" s="1" t="s">
        <v>258</v>
      </c>
    </row>
    <row r="619" spans="2:4" s="12" customFormat="1" x14ac:dyDescent="0.55000000000000004">
      <c r="C619" s="12" t="s">
        <v>860</v>
      </c>
    </row>
    <row r="620" spans="2:4" s="12" customFormat="1" x14ac:dyDescent="0.55000000000000004">
      <c r="C620" s="12" t="s">
        <v>861</v>
      </c>
    </row>
    <row r="621" spans="2:4" s="12" customFormat="1" x14ac:dyDescent="0.55000000000000004">
      <c r="C621" s="87" t="s">
        <v>859</v>
      </c>
    </row>
    <row r="622" spans="2:4" s="12" customFormat="1" x14ac:dyDescent="0.55000000000000004">
      <c r="C622" s="87" t="s">
        <v>862</v>
      </c>
    </row>
    <row r="623" spans="2:4" s="12" customFormat="1" x14ac:dyDescent="0.55000000000000004">
      <c r="C623" s="12" t="s">
        <v>863</v>
      </c>
    </row>
    <row r="624" spans="2:4" s="12" customFormat="1" x14ac:dyDescent="0.55000000000000004">
      <c r="C624" s="12" t="s">
        <v>864</v>
      </c>
    </row>
    <row r="625" spans="2:4" s="12" customFormat="1" x14ac:dyDescent="0.55000000000000004"/>
    <row r="626" spans="2:4" x14ac:dyDescent="0.55000000000000004">
      <c r="B626" s="12">
        <v>68</v>
      </c>
      <c r="C626" s="12" t="s">
        <v>51</v>
      </c>
      <c r="D626" s="1" t="s">
        <v>865</v>
      </c>
    </row>
    <row r="627" spans="2:4" s="12" customFormat="1" x14ac:dyDescent="0.55000000000000004">
      <c r="C627" s="12" t="s">
        <v>866</v>
      </c>
    </row>
    <row r="628" spans="2:4" s="12" customFormat="1" x14ac:dyDescent="0.55000000000000004">
      <c r="C628" s="12" t="s">
        <v>867</v>
      </c>
    </row>
    <row r="629" spans="2:4" s="12" customFormat="1" x14ac:dyDescent="0.55000000000000004"/>
    <row r="630" spans="2:4" x14ac:dyDescent="0.55000000000000004">
      <c r="B630" s="12">
        <v>69</v>
      </c>
      <c r="C630" s="12" t="s">
        <v>868</v>
      </c>
      <c r="D630" s="1" t="s">
        <v>869</v>
      </c>
    </row>
    <row r="631" spans="2:4" x14ac:dyDescent="0.55000000000000004">
      <c r="C631" s="12" t="s">
        <v>870</v>
      </c>
    </row>
    <row r="632" spans="2:4" x14ac:dyDescent="0.55000000000000004">
      <c r="C632" s="12" t="s">
        <v>871</v>
      </c>
    </row>
    <row r="633" spans="2:4" x14ac:dyDescent="0.55000000000000004">
      <c r="C633" s="12" t="s">
        <v>872</v>
      </c>
    </row>
    <row r="634" spans="2:4" x14ac:dyDescent="0.55000000000000004">
      <c r="C634" s="12" t="s">
        <v>873</v>
      </c>
    </row>
    <row r="635" spans="2:4" x14ac:dyDescent="0.55000000000000004">
      <c r="C635" s="12" t="s">
        <v>874</v>
      </c>
    </row>
    <row r="637" spans="2:4" x14ac:dyDescent="0.55000000000000004">
      <c r="B637" s="12">
        <v>70</v>
      </c>
      <c r="C637" s="12" t="s">
        <v>875</v>
      </c>
      <c r="D637" s="1" t="s">
        <v>876</v>
      </c>
    </row>
    <row r="638" spans="2:4" x14ac:dyDescent="0.55000000000000004">
      <c r="C638" s="12" t="s">
        <v>877</v>
      </c>
    </row>
    <row r="639" spans="2:4" x14ac:dyDescent="0.55000000000000004">
      <c r="C639" s="12" t="s">
        <v>878</v>
      </c>
    </row>
    <row r="640" spans="2:4" x14ac:dyDescent="0.55000000000000004">
      <c r="C640" s="12" t="s">
        <v>879</v>
      </c>
    </row>
    <row r="641" spans="2:4" x14ac:dyDescent="0.55000000000000004">
      <c r="C641" s="12" t="s">
        <v>880</v>
      </c>
    </row>
    <row r="642" spans="2:4" x14ac:dyDescent="0.55000000000000004">
      <c r="C642" s="12" t="s">
        <v>881</v>
      </c>
    </row>
    <row r="643" spans="2:4" x14ac:dyDescent="0.55000000000000004">
      <c r="C643" s="12" t="s">
        <v>882</v>
      </c>
    </row>
    <row r="644" spans="2:4" x14ac:dyDescent="0.55000000000000004">
      <c r="C644" s="12" t="s">
        <v>883</v>
      </c>
    </row>
    <row r="645" spans="2:4" x14ac:dyDescent="0.55000000000000004">
      <c r="C645" s="12" t="s">
        <v>884</v>
      </c>
    </row>
    <row r="646" spans="2:4" x14ac:dyDescent="0.55000000000000004">
      <c r="C646" s="12" t="s">
        <v>885</v>
      </c>
    </row>
    <row r="647" spans="2:4" x14ac:dyDescent="0.55000000000000004">
      <c r="C647" s="12" t="s">
        <v>886</v>
      </c>
    </row>
    <row r="648" spans="2:4" x14ac:dyDescent="0.55000000000000004">
      <c r="C648" s="12" t="s">
        <v>887</v>
      </c>
    </row>
    <row r="649" spans="2:4" x14ac:dyDescent="0.55000000000000004">
      <c r="C649" s="12" t="s">
        <v>888</v>
      </c>
    </row>
    <row r="650" spans="2:4" x14ac:dyDescent="0.55000000000000004">
      <c r="C650" s="12" t="s">
        <v>889</v>
      </c>
    </row>
    <row r="651" spans="2:4" x14ac:dyDescent="0.55000000000000004">
      <c r="C651" s="12" t="s">
        <v>890</v>
      </c>
    </row>
    <row r="652" spans="2:4" x14ac:dyDescent="0.55000000000000004">
      <c r="C652" s="12" t="s">
        <v>891</v>
      </c>
    </row>
    <row r="654" spans="2:4" x14ac:dyDescent="0.55000000000000004">
      <c r="B654" s="12">
        <v>71</v>
      </c>
      <c r="C654" s="12" t="s">
        <v>52</v>
      </c>
      <c r="D654" s="1" t="s">
        <v>892</v>
      </c>
    </row>
    <row r="655" spans="2:4" x14ac:dyDescent="0.55000000000000004">
      <c r="C655" s="12" t="s">
        <v>893</v>
      </c>
    </row>
    <row r="656" spans="2:4" x14ac:dyDescent="0.55000000000000004">
      <c r="C656" s="12" t="s">
        <v>894</v>
      </c>
    </row>
    <row r="657" spans="2:4" x14ac:dyDescent="0.55000000000000004">
      <c r="C657" s="12" t="s">
        <v>895</v>
      </c>
    </row>
    <row r="658" spans="2:4" x14ac:dyDescent="0.55000000000000004">
      <c r="C658" s="12" t="s">
        <v>896</v>
      </c>
    </row>
    <row r="659" spans="2:4" x14ac:dyDescent="0.55000000000000004">
      <c r="C659" s="12" t="s">
        <v>597</v>
      </c>
    </row>
    <row r="661" spans="2:4" s="12" customFormat="1" x14ac:dyDescent="0.55000000000000004">
      <c r="B661" s="12">
        <v>72</v>
      </c>
      <c r="C661" s="12" t="s">
        <v>53</v>
      </c>
      <c r="D661" s="1" t="s">
        <v>897</v>
      </c>
    </row>
    <row r="662" spans="2:4" s="12" customFormat="1" x14ac:dyDescent="0.55000000000000004">
      <c r="C662" s="12" t="s">
        <v>898</v>
      </c>
      <c r="D662" s="1"/>
    </row>
    <row r="663" spans="2:4" s="12" customFormat="1" x14ac:dyDescent="0.55000000000000004">
      <c r="C663" s="12" t="s">
        <v>899</v>
      </c>
      <c r="D663" s="1"/>
    </row>
    <row r="664" spans="2:4" s="12" customFormat="1" x14ac:dyDescent="0.55000000000000004">
      <c r="C664" s="12" t="s">
        <v>900</v>
      </c>
      <c r="D664" s="1"/>
    </row>
    <row r="665" spans="2:4" s="12" customFormat="1" x14ac:dyDescent="0.55000000000000004">
      <c r="D665" s="1"/>
    </row>
    <row r="666" spans="2:4" x14ac:dyDescent="0.55000000000000004">
      <c r="B666" s="12">
        <v>73</v>
      </c>
      <c r="C666" s="12" t="s">
        <v>455</v>
      </c>
      <c r="D666" s="1" t="s">
        <v>901</v>
      </c>
    </row>
    <row r="667" spans="2:4" s="12" customFormat="1" x14ac:dyDescent="0.55000000000000004">
      <c r="C667" s="12" t="s">
        <v>902</v>
      </c>
    </row>
    <row r="668" spans="2:4" s="12" customFormat="1" x14ac:dyDescent="0.55000000000000004">
      <c r="C668" s="12" t="s">
        <v>903</v>
      </c>
    </row>
    <row r="669" spans="2:4" s="12" customFormat="1" x14ac:dyDescent="0.55000000000000004">
      <c r="C669" s="12" t="s">
        <v>904</v>
      </c>
    </row>
    <row r="670" spans="2:4" s="12" customFormat="1" x14ac:dyDescent="0.55000000000000004">
      <c r="C670" s="12" t="s">
        <v>1159</v>
      </c>
    </row>
    <row r="671" spans="2:4" s="12" customFormat="1" x14ac:dyDescent="0.55000000000000004">
      <c r="C671" s="12" t="s">
        <v>905</v>
      </c>
    </row>
    <row r="672" spans="2:4" s="12" customFormat="1" x14ac:dyDescent="0.55000000000000004">
      <c r="C672" s="12" t="s">
        <v>906</v>
      </c>
    </row>
    <row r="673" spans="2:4" s="12" customFormat="1" x14ac:dyDescent="0.55000000000000004"/>
    <row r="674" spans="2:4" s="12" customFormat="1" x14ac:dyDescent="0.55000000000000004">
      <c r="B674" s="12">
        <v>74</v>
      </c>
      <c r="C674" s="12" t="s">
        <v>456</v>
      </c>
      <c r="D674" s="1" t="s">
        <v>907</v>
      </c>
    </row>
    <row r="675" spans="2:4" s="12" customFormat="1" x14ac:dyDescent="0.55000000000000004">
      <c r="C675" s="12" t="s">
        <v>908</v>
      </c>
    </row>
    <row r="676" spans="2:4" s="12" customFormat="1" x14ac:dyDescent="0.55000000000000004">
      <c r="C676" s="87" t="s">
        <v>909</v>
      </c>
    </row>
    <row r="677" spans="2:4" s="12" customFormat="1" x14ac:dyDescent="0.55000000000000004">
      <c r="C677" s="12" t="s">
        <v>1112</v>
      </c>
    </row>
    <row r="678" spans="2:4" s="12" customFormat="1" x14ac:dyDescent="0.55000000000000004">
      <c r="C678" s="12" t="s">
        <v>1113</v>
      </c>
    </row>
    <row r="679" spans="2:4" s="12" customFormat="1" x14ac:dyDescent="0.55000000000000004">
      <c r="C679" s="12" t="s">
        <v>910</v>
      </c>
    </row>
    <row r="680" spans="2:4" s="12" customFormat="1" x14ac:dyDescent="0.55000000000000004"/>
    <row r="681" spans="2:4" s="12" customFormat="1" x14ac:dyDescent="0.55000000000000004">
      <c r="B681" s="12">
        <v>75</v>
      </c>
      <c r="C681" s="12" t="s">
        <v>457</v>
      </c>
      <c r="D681" s="1" t="s">
        <v>911</v>
      </c>
    </row>
    <row r="682" spans="2:4" s="12" customFormat="1" x14ac:dyDescent="0.55000000000000004">
      <c r="C682" s="12" t="s">
        <v>912</v>
      </c>
    </row>
    <row r="683" spans="2:4" s="12" customFormat="1" x14ac:dyDescent="0.55000000000000004">
      <c r="C683" s="12" t="s">
        <v>1173</v>
      </c>
    </row>
    <row r="684" spans="2:4" s="12" customFormat="1" x14ac:dyDescent="0.55000000000000004">
      <c r="C684" s="12" t="s">
        <v>1174</v>
      </c>
    </row>
    <row r="685" spans="2:4" s="12" customFormat="1" x14ac:dyDescent="0.55000000000000004">
      <c r="C685" s="12" t="s">
        <v>1175</v>
      </c>
    </row>
    <row r="686" spans="2:4" s="12" customFormat="1" x14ac:dyDescent="0.55000000000000004">
      <c r="C686" s="12" t="s">
        <v>913</v>
      </c>
    </row>
    <row r="687" spans="2:4" s="12" customFormat="1" x14ac:dyDescent="0.55000000000000004">
      <c r="C687" s="12" t="s">
        <v>914</v>
      </c>
    </row>
    <row r="688" spans="2:4" s="12" customFormat="1" x14ac:dyDescent="0.55000000000000004"/>
    <row r="689" spans="2:4" s="12" customFormat="1" x14ac:dyDescent="0.55000000000000004">
      <c r="B689" s="12">
        <v>76</v>
      </c>
      <c r="C689" s="12" t="s">
        <v>458</v>
      </c>
      <c r="D689" s="1" t="s">
        <v>60</v>
      </c>
    </row>
    <row r="690" spans="2:4" s="12" customFormat="1" x14ac:dyDescent="0.55000000000000004">
      <c r="C690" s="12" t="s">
        <v>915</v>
      </c>
    </row>
    <row r="691" spans="2:4" s="12" customFormat="1" x14ac:dyDescent="0.55000000000000004">
      <c r="C691" s="12" t="s">
        <v>916</v>
      </c>
    </row>
    <row r="692" spans="2:4" s="12" customFormat="1" x14ac:dyDescent="0.55000000000000004">
      <c r="C692" s="12" t="s">
        <v>917</v>
      </c>
    </row>
    <row r="693" spans="2:4" s="12" customFormat="1" x14ac:dyDescent="0.55000000000000004">
      <c r="C693" s="12" t="s">
        <v>918</v>
      </c>
    </row>
    <row r="694" spans="2:4" s="12" customFormat="1" x14ac:dyDescent="0.55000000000000004">
      <c r="C694" s="12" t="s">
        <v>919</v>
      </c>
    </row>
    <row r="695" spans="2:4" s="12" customFormat="1" x14ac:dyDescent="0.55000000000000004">
      <c r="C695" s="12" t="s">
        <v>920</v>
      </c>
    </row>
    <row r="696" spans="2:4" s="12" customFormat="1" x14ac:dyDescent="0.55000000000000004">
      <c r="C696" s="12" t="s">
        <v>921</v>
      </c>
    </row>
    <row r="697" spans="2:4" s="12" customFormat="1" x14ac:dyDescent="0.55000000000000004">
      <c r="C697" s="12" t="s">
        <v>922</v>
      </c>
    </row>
    <row r="698" spans="2:4" s="12" customFormat="1" x14ac:dyDescent="0.55000000000000004"/>
    <row r="699" spans="2:4" s="12" customFormat="1" x14ac:dyDescent="0.55000000000000004">
      <c r="B699" s="12">
        <v>77</v>
      </c>
      <c r="C699" s="12" t="s">
        <v>459</v>
      </c>
      <c r="D699" s="1" t="s">
        <v>61</v>
      </c>
    </row>
    <row r="700" spans="2:4" s="12" customFormat="1" x14ac:dyDescent="0.55000000000000004">
      <c r="C700" s="12" t="s">
        <v>923</v>
      </c>
    </row>
    <row r="701" spans="2:4" s="12" customFormat="1" x14ac:dyDescent="0.55000000000000004">
      <c r="C701" s="12" t="s">
        <v>924</v>
      </c>
    </row>
    <row r="702" spans="2:4" s="12" customFormat="1" x14ac:dyDescent="0.55000000000000004"/>
    <row r="703" spans="2:4" s="12" customFormat="1" x14ac:dyDescent="0.55000000000000004">
      <c r="B703" s="12">
        <v>78</v>
      </c>
      <c r="C703" s="12" t="s">
        <v>54</v>
      </c>
      <c r="D703" s="1" t="s">
        <v>925</v>
      </c>
    </row>
    <row r="704" spans="2:4" s="12" customFormat="1" x14ac:dyDescent="0.55000000000000004">
      <c r="C704" s="12" t="s">
        <v>932</v>
      </c>
    </row>
    <row r="705" spans="2:4" s="12" customFormat="1" x14ac:dyDescent="0.55000000000000004">
      <c r="C705" s="12" t="s">
        <v>470</v>
      </c>
    </row>
    <row r="706" spans="2:4" s="12" customFormat="1" x14ac:dyDescent="0.55000000000000004">
      <c r="C706" s="12" t="s">
        <v>926</v>
      </c>
    </row>
    <row r="707" spans="2:4" s="12" customFormat="1" x14ac:dyDescent="0.55000000000000004">
      <c r="C707" s="12" t="s">
        <v>927</v>
      </c>
    </row>
    <row r="708" spans="2:4" s="12" customFormat="1" x14ac:dyDescent="0.55000000000000004">
      <c r="C708" s="12" t="s">
        <v>928</v>
      </c>
    </row>
    <row r="709" spans="2:4" s="12" customFormat="1" x14ac:dyDescent="0.55000000000000004">
      <c r="C709" s="12" t="s">
        <v>929</v>
      </c>
    </row>
    <row r="710" spans="2:4" s="12" customFormat="1" x14ac:dyDescent="0.55000000000000004">
      <c r="C710" s="12" t="s">
        <v>930</v>
      </c>
    </row>
    <row r="711" spans="2:4" s="12" customFormat="1" x14ac:dyDescent="0.55000000000000004">
      <c r="C711" s="12" t="s">
        <v>931</v>
      </c>
    </row>
    <row r="712" spans="2:4" s="12" customFormat="1" x14ac:dyDescent="0.55000000000000004"/>
    <row r="713" spans="2:4" s="12" customFormat="1" x14ac:dyDescent="0.55000000000000004">
      <c r="B713" s="12">
        <v>79</v>
      </c>
      <c r="C713" s="12" t="s">
        <v>55</v>
      </c>
      <c r="D713" s="1" t="s">
        <v>933</v>
      </c>
    </row>
    <row r="714" spans="2:4" s="12" customFormat="1" x14ac:dyDescent="0.55000000000000004">
      <c r="C714" s="12" t="s">
        <v>934</v>
      </c>
      <c r="D714" s="1"/>
    </row>
    <row r="715" spans="2:4" s="12" customFormat="1" x14ac:dyDescent="0.55000000000000004">
      <c r="C715" s="12" t="s">
        <v>935</v>
      </c>
      <c r="D715" s="1"/>
    </row>
    <row r="716" spans="2:4" s="12" customFormat="1" x14ac:dyDescent="0.55000000000000004">
      <c r="C716" s="12" t="s">
        <v>936</v>
      </c>
      <c r="D716" s="1"/>
    </row>
    <row r="717" spans="2:4" s="12" customFormat="1" x14ac:dyDescent="0.55000000000000004">
      <c r="D717" s="1"/>
    </row>
    <row r="718" spans="2:4" s="12" customFormat="1" x14ac:dyDescent="0.55000000000000004">
      <c r="B718" s="12">
        <v>80</v>
      </c>
      <c r="C718" s="12" t="s">
        <v>56</v>
      </c>
      <c r="D718" s="1" t="s">
        <v>70</v>
      </c>
    </row>
    <row r="719" spans="2:4" s="12" customFormat="1" x14ac:dyDescent="0.55000000000000004">
      <c r="C719" s="12" t="s">
        <v>937</v>
      </c>
      <c r="D719" s="1"/>
    </row>
    <row r="720" spans="2:4" s="12" customFormat="1" x14ac:dyDescent="0.55000000000000004">
      <c r="C720" s="12" t="s">
        <v>938</v>
      </c>
      <c r="D720" s="1"/>
    </row>
    <row r="721" spans="3:4" s="12" customFormat="1" x14ac:dyDescent="0.55000000000000004">
      <c r="C721" s="12" t="s">
        <v>939</v>
      </c>
      <c r="D721" s="1"/>
    </row>
    <row r="722" spans="3:4" s="12" customFormat="1" x14ac:dyDescent="0.55000000000000004">
      <c r="C722" s="12" t="s">
        <v>686</v>
      </c>
      <c r="D722" s="1"/>
    </row>
    <row r="723" spans="3:4" s="12" customFormat="1" x14ac:dyDescent="0.55000000000000004">
      <c r="C723" s="12" t="s">
        <v>940</v>
      </c>
      <c r="D723" s="1"/>
    </row>
    <row r="724" spans="3:4" s="12" customFormat="1" x14ac:dyDescent="0.55000000000000004">
      <c r="C724" s="12" t="s">
        <v>941</v>
      </c>
      <c r="D724" s="1"/>
    </row>
    <row r="725" spans="3:4" s="12" customFormat="1" x14ac:dyDescent="0.55000000000000004">
      <c r="C725" s="12" t="s">
        <v>942</v>
      </c>
      <c r="D725" s="1"/>
    </row>
    <row r="726" spans="3:4" s="12" customFormat="1" x14ac:dyDescent="0.55000000000000004">
      <c r="C726" s="12" t="s">
        <v>943</v>
      </c>
      <c r="D726" s="1"/>
    </row>
    <row r="727" spans="3:4" s="12" customFormat="1" x14ac:dyDescent="0.55000000000000004">
      <c r="C727" s="12" t="s">
        <v>944</v>
      </c>
      <c r="D727" s="1"/>
    </row>
    <row r="728" spans="3:4" s="12" customFormat="1" x14ac:dyDescent="0.55000000000000004">
      <c r="C728" s="12" t="s">
        <v>945</v>
      </c>
      <c r="D728" s="1"/>
    </row>
    <row r="729" spans="3:4" s="12" customFormat="1" x14ac:dyDescent="0.55000000000000004">
      <c r="C729" s="12" t="s">
        <v>946</v>
      </c>
      <c r="D729" s="1"/>
    </row>
    <row r="730" spans="3:4" s="12" customFormat="1" x14ac:dyDescent="0.55000000000000004">
      <c r="C730" s="12" t="s">
        <v>947</v>
      </c>
      <c r="D730" s="1"/>
    </row>
    <row r="731" spans="3:4" s="12" customFormat="1" x14ac:dyDescent="0.55000000000000004">
      <c r="C731" s="12" t="s">
        <v>948</v>
      </c>
      <c r="D731" s="1"/>
    </row>
    <row r="732" spans="3:4" s="12" customFormat="1" x14ac:dyDescent="0.55000000000000004">
      <c r="C732" s="12" t="s">
        <v>949</v>
      </c>
      <c r="D732" s="1"/>
    </row>
    <row r="733" spans="3:4" s="12" customFormat="1" x14ac:dyDescent="0.55000000000000004">
      <c r="C733" s="12" t="s">
        <v>950</v>
      </c>
      <c r="D733" s="1"/>
    </row>
    <row r="734" spans="3:4" s="12" customFormat="1" x14ac:dyDescent="0.55000000000000004">
      <c r="C734" s="12" t="s">
        <v>951</v>
      </c>
      <c r="D734" s="1"/>
    </row>
  </sheetData>
  <mergeCells count="2">
    <mergeCell ref="A2:I2"/>
    <mergeCell ref="A1:H1"/>
  </mergeCells>
  <phoneticPr fontId="4" type="noConversion"/>
  <pageMargins left="0.75" right="0.5" top="1" bottom="0.75" header="0.5" footer="0.5"/>
  <pageSetup paperSize="9" orientation="portrait" r:id="rId1"/>
  <headerFooter alignWithMargins="0">
    <oddFooter>&amp;C&amp;"TH SarabunIT๙,ธรรมดา"&amp;16หน้าที่ &amp;P จาก &amp;N</oddFooter>
  </headerFooter>
  <rowBreaks count="9" manualBreakCount="9">
    <brk id="101" max="16383" man="1"/>
    <brk id="131" max="16383" man="1"/>
    <brk id="198" max="16383" man="1"/>
    <brk id="230" max="16383" man="1"/>
    <brk id="299" max="16383" man="1"/>
    <brk id="330" max="16383" man="1"/>
    <brk id="434" max="16383" man="1"/>
    <brk id="640" max="16383" man="1"/>
    <brk id="67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96"/>
  <sheetViews>
    <sheetView view="pageBreakPreview" zoomScale="85" zoomScaleNormal="75" zoomScaleSheetLayoutView="85" workbookViewId="0">
      <pane xSplit="1" ySplit="5" topLeftCell="B170" activePane="bottomRight" state="frozen"/>
      <selection sqref="A1:H1"/>
      <selection pane="topRight" sqref="A1:H1"/>
      <selection pane="bottomLeft" sqref="A1:H1"/>
      <selection pane="bottomRight" sqref="A1:AC1"/>
    </sheetView>
  </sheetViews>
  <sheetFormatPr defaultRowHeight="24" x14ac:dyDescent="0.55000000000000004"/>
  <cols>
    <col min="1" max="1" width="30.7109375" style="12" customWidth="1"/>
    <col min="2" max="25" width="17.7109375" style="12" customWidth="1"/>
    <col min="26" max="26" width="17.7109375" style="18" customWidth="1"/>
    <col min="27" max="27" width="15.28515625" style="18" customWidth="1"/>
    <col min="28" max="28" width="11.28515625" style="18" customWidth="1"/>
    <col min="29" max="29" width="14.85546875" style="12" customWidth="1"/>
    <col min="30" max="16384" width="9.140625" style="12"/>
  </cols>
  <sheetData>
    <row r="1" spans="1:29" x14ac:dyDescent="0.55000000000000004">
      <c r="A1" s="358" t="s">
        <v>483</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row>
    <row r="2" spans="1:29" x14ac:dyDescent="0.55000000000000004">
      <c r="A2" s="42" t="s">
        <v>75</v>
      </c>
      <c r="AC2" s="43" t="s">
        <v>343</v>
      </c>
    </row>
    <row r="3" spans="1:29" ht="23.25" customHeight="1" x14ac:dyDescent="0.55000000000000004">
      <c r="A3" s="400" t="s">
        <v>338</v>
      </c>
      <c r="B3" s="395" t="s">
        <v>421</v>
      </c>
      <c r="C3" s="396"/>
      <c r="D3" s="396"/>
      <c r="E3" s="396"/>
      <c r="F3" s="396"/>
      <c r="G3" s="396"/>
      <c r="H3" s="396"/>
      <c r="I3" s="396"/>
      <c r="J3" s="396"/>
      <c r="K3" s="396"/>
      <c r="L3" s="396"/>
      <c r="M3" s="397"/>
      <c r="N3" s="403" t="s">
        <v>338</v>
      </c>
      <c r="O3" s="395" t="s">
        <v>484</v>
      </c>
      <c r="P3" s="396"/>
      <c r="Q3" s="396"/>
      <c r="R3" s="396"/>
      <c r="S3" s="396"/>
      <c r="T3" s="396"/>
      <c r="U3" s="396"/>
      <c r="V3" s="396"/>
      <c r="W3" s="396"/>
      <c r="X3" s="396"/>
      <c r="Y3" s="396"/>
      <c r="Z3" s="397"/>
      <c r="AA3" s="398" t="s">
        <v>301</v>
      </c>
      <c r="AB3" s="398" t="s">
        <v>302</v>
      </c>
      <c r="AC3" s="398" t="s">
        <v>303</v>
      </c>
    </row>
    <row r="4" spans="1:29" ht="21" customHeight="1" x14ac:dyDescent="0.55000000000000004">
      <c r="A4" s="401"/>
      <c r="B4" s="395" t="s">
        <v>339</v>
      </c>
      <c r="C4" s="396"/>
      <c r="D4" s="396"/>
      <c r="E4" s="397"/>
      <c r="F4" s="395" t="s">
        <v>342</v>
      </c>
      <c r="G4" s="396"/>
      <c r="H4" s="396"/>
      <c r="I4" s="396"/>
      <c r="J4" s="396"/>
      <c r="K4" s="396"/>
      <c r="L4" s="397"/>
      <c r="M4" s="398" t="s">
        <v>320</v>
      </c>
      <c r="N4" s="404"/>
      <c r="O4" s="395" t="s">
        <v>339</v>
      </c>
      <c r="P4" s="396"/>
      <c r="Q4" s="396"/>
      <c r="R4" s="397"/>
      <c r="S4" s="395" t="s">
        <v>342</v>
      </c>
      <c r="T4" s="396"/>
      <c r="U4" s="396"/>
      <c r="V4" s="396"/>
      <c r="W4" s="396"/>
      <c r="X4" s="396"/>
      <c r="Y4" s="397"/>
      <c r="Z4" s="398" t="s">
        <v>320</v>
      </c>
      <c r="AA4" s="399"/>
      <c r="AB4" s="399"/>
      <c r="AC4" s="399"/>
    </row>
    <row r="5" spans="1:29" ht="139.5" customHeight="1" x14ac:dyDescent="0.55000000000000004">
      <c r="A5" s="401"/>
      <c r="B5" s="13" t="s">
        <v>305</v>
      </c>
      <c r="C5" s="44" t="s">
        <v>306</v>
      </c>
      <c r="D5" s="44" t="s">
        <v>422</v>
      </c>
      <c r="E5" s="67" t="s">
        <v>425</v>
      </c>
      <c r="F5" s="13" t="s">
        <v>307</v>
      </c>
      <c r="G5" s="13" t="s">
        <v>308</v>
      </c>
      <c r="H5" s="13" t="s">
        <v>311</v>
      </c>
      <c r="I5" s="13" t="s">
        <v>310</v>
      </c>
      <c r="J5" s="13" t="s">
        <v>309</v>
      </c>
      <c r="K5" s="13" t="s">
        <v>312</v>
      </c>
      <c r="L5" s="13" t="s">
        <v>341</v>
      </c>
      <c r="M5" s="355"/>
      <c r="N5" s="405"/>
      <c r="O5" s="13" t="s">
        <v>305</v>
      </c>
      <c r="P5" s="44" t="s">
        <v>306</v>
      </c>
      <c r="Q5" s="44" t="s">
        <v>422</v>
      </c>
      <c r="R5" s="67" t="s">
        <v>425</v>
      </c>
      <c r="S5" s="13" t="s">
        <v>307</v>
      </c>
      <c r="T5" s="13" t="s">
        <v>311</v>
      </c>
      <c r="U5" s="13" t="s">
        <v>310</v>
      </c>
      <c r="V5" s="13" t="s">
        <v>312</v>
      </c>
      <c r="W5" s="13" t="s">
        <v>308</v>
      </c>
      <c r="X5" s="13" t="s">
        <v>309</v>
      </c>
      <c r="Y5" s="13" t="s">
        <v>341</v>
      </c>
      <c r="Z5" s="355"/>
      <c r="AA5" s="355"/>
      <c r="AB5" s="355"/>
      <c r="AC5" s="355"/>
    </row>
    <row r="6" spans="1:29" x14ac:dyDescent="0.55000000000000004">
      <c r="A6" s="48" t="s">
        <v>340</v>
      </c>
      <c r="B6" s="22">
        <f>B7+B86+A991+B100+B103+B106+B112+B119+B127+B138+B150</f>
        <v>3497149360.6899991</v>
      </c>
      <c r="C6" s="22">
        <f>C7+C86+B988+C100+C103+C106+C112+C119+C127+C138+C150</f>
        <v>115957267.10999998</v>
      </c>
      <c r="D6" s="22">
        <f>D7+D86+C988+D100+D103+D106+D112+D119+D127+D138+D150</f>
        <v>1542553.8499999999</v>
      </c>
      <c r="E6" s="22">
        <f>E7+E86+E100+E103+E106+E112+E119+E127+E138+E150</f>
        <v>117499820.95999998</v>
      </c>
      <c r="F6" s="22">
        <f>F7+F86+K988+F100+F103+F106+F112+F119+F127+F138+F150</f>
        <v>861853817.63999987</v>
      </c>
      <c r="G6" s="22">
        <f>G7+G86+E988+G100+G103+G106+G112+G119+G127+G138+G150</f>
        <v>921188660.75</v>
      </c>
      <c r="H6" s="22">
        <f>H7+H86+F988+H100+H103+H106+H112+H119+H127+H138+H150</f>
        <v>275242465.90000004</v>
      </c>
      <c r="I6" s="22">
        <f>I7+I86+J988+I100+I103+I106+I112+I119+I127+I138+I150</f>
        <v>195910484.36000001</v>
      </c>
      <c r="J6" s="22">
        <f>J7+J86+H988+J100+J103+J106+J112+J119+J127+J138+J150</f>
        <v>207296005.75</v>
      </c>
      <c r="K6" s="22">
        <f>K7+K86+G988+K100+K103+K106+K112+K119+K127+K138+K150</f>
        <v>22941685.969999999</v>
      </c>
      <c r="L6" s="22">
        <f>L7+L86+L100+L103+L106+L112+L119+L127+L138+L150</f>
        <v>2484433120.3699999</v>
      </c>
      <c r="M6" s="22">
        <f>M7+M86+M100+M103+M106+M112+M119+M127+M138+M150</f>
        <v>2601932941.3300014</v>
      </c>
      <c r="N6" s="64" t="s">
        <v>347</v>
      </c>
      <c r="O6" s="22">
        <f>O7+O86+N991+O100+O103+O106+O112+O119+O127+O138+O150</f>
        <v>3694665640.4300003</v>
      </c>
      <c r="P6" s="22">
        <f>P7+P86+O988+P100+P103+P106+P112+P119+P127+P138+P150</f>
        <v>127821869.65999994</v>
      </c>
      <c r="Q6" s="22">
        <f>Q7+Q86+P988+Q100+Q103+Q106+Q112+Q119+Q127+Q138+Q150</f>
        <v>235210</v>
      </c>
      <c r="R6" s="22">
        <f>R7+R86+R100+R103+R106+R112+R119+R127+R138+R150</f>
        <v>128057079.65999994</v>
      </c>
      <c r="S6" s="22">
        <f>S7+S86+V988+S100+S103+S106+S112+S119+S127+S138+S150</f>
        <v>670023723.45000017</v>
      </c>
      <c r="T6" s="22">
        <f>T7+T86+S988+T100+T103+T106+T112+T119+T127+T138+T150</f>
        <v>233041733.25</v>
      </c>
      <c r="U6" s="22">
        <f>U7+U86+X988+U100+U103+U106+U112+U119+U127+U138+U150</f>
        <v>194284624.92999998</v>
      </c>
      <c r="V6" s="22">
        <f>V7+V86+W988+V100+V103+V106+V112+V119+V127+V138+V150</f>
        <v>21034289.099999998</v>
      </c>
      <c r="W6" s="22">
        <f>W7+W86+R988+W100+W103+W106+W112+W119+W127+W138+W150</f>
        <v>0</v>
      </c>
      <c r="X6" s="22">
        <f>X7+X86+T988+X100+X103+X106+X112+X119+X127+X138+X150</f>
        <v>1437900</v>
      </c>
      <c r="Y6" s="22">
        <f>Y7+Y86+Y100+Y103+Y106+Y112+Y119+Y127+Y138+Y150</f>
        <v>1119822270.7299998</v>
      </c>
      <c r="Z6" s="22">
        <f>Z7+Z86+Z100+Z103+Z106+Z112+Z119+Z127+Z138+Z150</f>
        <v>1247879350.3899996</v>
      </c>
      <c r="AA6" s="49">
        <f>(R6-E6)*100/E6</f>
        <v>8.9849147119925625</v>
      </c>
      <c r="AB6" s="49">
        <f t="shared" ref="AB6:AB37" si="0">(Y6-L6)*100/L6</f>
        <v>-54.926447343318799</v>
      </c>
      <c r="AC6" s="49">
        <f t="shared" ref="AC6:AC37" si="1">(Z6-M6)*100/M6</f>
        <v>-52.040295483090546</v>
      </c>
    </row>
    <row r="7" spans="1:29" x14ac:dyDescent="0.55000000000000004">
      <c r="A7" s="20" t="s">
        <v>136</v>
      </c>
      <c r="B7" s="19">
        <f t="shared" ref="B7:M7" si="2">SUM(B8:B84)</f>
        <v>3156587316.5399995</v>
      </c>
      <c r="C7" s="19">
        <f t="shared" si="2"/>
        <v>69203963.849999979</v>
      </c>
      <c r="D7" s="19">
        <f t="shared" si="2"/>
        <v>1532095.03</v>
      </c>
      <c r="E7" s="19">
        <f>SUM(E8:E84)</f>
        <v>70736058.87999998</v>
      </c>
      <c r="F7" s="19">
        <f t="shared" si="2"/>
        <v>692181214.61999989</v>
      </c>
      <c r="G7" s="19">
        <f t="shared" si="2"/>
        <v>921188660.75</v>
      </c>
      <c r="H7" s="19">
        <f t="shared" si="2"/>
        <v>260929507.77000001</v>
      </c>
      <c r="I7" s="19">
        <f t="shared" si="2"/>
        <v>187501178.06</v>
      </c>
      <c r="J7" s="19">
        <f t="shared" si="2"/>
        <v>207296005.75</v>
      </c>
      <c r="K7" s="19">
        <f t="shared" si="2"/>
        <v>22937746.969999999</v>
      </c>
      <c r="L7" s="19">
        <f t="shared" si="2"/>
        <v>2292034313.9200001</v>
      </c>
      <c r="M7" s="19">
        <f t="shared" si="2"/>
        <v>2362770372.8000007</v>
      </c>
      <c r="N7" s="65" t="s">
        <v>348</v>
      </c>
      <c r="O7" s="19">
        <f t="shared" ref="O7:Z7" si="3">SUM(O8:O84)</f>
        <v>3329459183.54</v>
      </c>
      <c r="P7" s="19">
        <f t="shared" si="3"/>
        <v>81534930.179999962</v>
      </c>
      <c r="Q7" s="19">
        <f t="shared" si="3"/>
        <v>235207</v>
      </c>
      <c r="R7" s="19">
        <f t="shared" si="3"/>
        <v>81770137.179999962</v>
      </c>
      <c r="S7" s="19">
        <f t="shared" si="3"/>
        <v>477860277.70000017</v>
      </c>
      <c r="T7" s="19">
        <f>SUM(T8:T84)</f>
        <v>215919648.08000001</v>
      </c>
      <c r="U7" s="19">
        <f>SUM(U8:U84)</f>
        <v>180607971.69999999</v>
      </c>
      <c r="V7" s="19">
        <f>SUM(V8:V84)</f>
        <v>20967495.149999999</v>
      </c>
      <c r="W7" s="19">
        <f t="shared" si="3"/>
        <v>0</v>
      </c>
      <c r="X7" s="19">
        <f t="shared" si="3"/>
        <v>1437900</v>
      </c>
      <c r="Y7" s="19">
        <f t="shared" si="3"/>
        <v>896793292.62999976</v>
      </c>
      <c r="Z7" s="19">
        <f t="shared" si="3"/>
        <v>978563429.80999947</v>
      </c>
      <c r="AA7" s="50">
        <f>(R7-E7)*100/E7</f>
        <v>15.59894412370177</v>
      </c>
      <c r="AB7" s="50">
        <f t="shared" si="0"/>
        <v>-60.873478761483284</v>
      </c>
      <c r="AC7" s="50">
        <f t="shared" si="1"/>
        <v>-58.584065507375016</v>
      </c>
    </row>
    <row r="8" spans="1:29" x14ac:dyDescent="0.55000000000000004">
      <c r="A8" s="20" t="s">
        <v>137</v>
      </c>
      <c r="B8" s="19">
        <v>15433820.979999999</v>
      </c>
      <c r="C8" s="19">
        <v>418164.75</v>
      </c>
      <c r="D8" s="19"/>
      <c r="E8" s="19">
        <f>SUM(C8:D8)</f>
        <v>418164.75</v>
      </c>
      <c r="F8" s="19">
        <v>2053439.05</v>
      </c>
      <c r="G8" s="19">
        <v>5454000</v>
      </c>
      <c r="H8" s="19">
        <v>591224</v>
      </c>
      <c r="I8" s="19">
        <v>1169406</v>
      </c>
      <c r="J8" s="19"/>
      <c r="K8" s="19"/>
      <c r="L8" s="19">
        <f>SUM(F8:K8)</f>
        <v>9268069.0500000007</v>
      </c>
      <c r="M8" s="19">
        <f t="shared" ref="M8:M71" si="4">E8+L8</f>
        <v>9686233.8000000007</v>
      </c>
      <c r="N8" s="65" t="s">
        <v>349</v>
      </c>
      <c r="O8" s="19">
        <v>16221549.039999999</v>
      </c>
      <c r="P8" s="19">
        <v>573942.61999999976</v>
      </c>
      <c r="Q8" s="19"/>
      <c r="R8" s="19">
        <f>SUM(P8:Q8)</f>
        <v>573942.61999999976</v>
      </c>
      <c r="S8" s="19">
        <v>2354517.8000000003</v>
      </c>
      <c r="T8" s="19">
        <v>580288</v>
      </c>
      <c r="U8" s="19">
        <v>930095.57000000007</v>
      </c>
      <c r="V8" s="19"/>
      <c r="W8" s="19"/>
      <c r="X8" s="19"/>
      <c r="Y8" s="19">
        <f t="shared" ref="Y8:Y39" si="5">SUM(S8:X8)</f>
        <v>3864901.37</v>
      </c>
      <c r="Z8" s="19">
        <f t="shared" ref="Z8:Z39" si="6">R8+Y8</f>
        <v>4438843.99</v>
      </c>
      <c r="AA8" s="50">
        <f>(R8-E8)*100/E8</f>
        <v>37.252750261708997</v>
      </c>
      <c r="AB8" s="50">
        <f t="shared" si="0"/>
        <v>-58.298742174347531</v>
      </c>
      <c r="AC8" s="50">
        <f t="shared" si="1"/>
        <v>-54.173685235638231</v>
      </c>
    </row>
    <row r="9" spans="1:29" x14ac:dyDescent="0.55000000000000004">
      <c r="A9" s="20" t="s">
        <v>138</v>
      </c>
      <c r="B9" s="19">
        <v>17326874.780000001</v>
      </c>
      <c r="C9" s="19">
        <v>427880.36</v>
      </c>
      <c r="D9" s="19"/>
      <c r="E9" s="19">
        <f t="shared" ref="E9:E72" si="7">SUM(C9:D9)</f>
        <v>427880.36</v>
      </c>
      <c r="F9" s="19">
        <v>2290989.9500000002</v>
      </c>
      <c r="G9" s="19"/>
      <c r="H9" s="19">
        <v>730796</v>
      </c>
      <c r="I9" s="19">
        <v>542439</v>
      </c>
      <c r="J9" s="19"/>
      <c r="K9" s="19"/>
      <c r="L9" s="19">
        <f t="shared" ref="L9:L72" si="8">SUM(F9:K9)</f>
        <v>3564224.95</v>
      </c>
      <c r="M9" s="19">
        <f t="shared" si="4"/>
        <v>3992105.31</v>
      </c>
      <c r="N9" s="65" t="s">
        <v>350</v>
      </c>
      <c r="O9" s="19">
        <v>18484899.459999997</v>
      </c>
      <c r="P9" s="19">
        <v>464460.9</v>
      </c>
      <c r="Q9" s="19"/>
      <c r="R9" s="19">
        <f t="shared" ref="R9:R72" si="9">SUM(P9:Q9)</f>
        <v>464460.9</v>
      </c>
      <c r="S9" s="19">
        <v>2290328.13</v>
      </c>
      <c r="T9" s="19">
        <v>941898</v>
      </c>
      <c r="U9" s="19">
        <v>317023</v>
      </c>
      <c r="V9" s="19"/>
      <c r="W9" s="19"/>
      <c r="X9" s="19"/>
      <c r="Y9" s="19">
        <f t="shared" si="5"/>
        <v>3549249.13</v>
      </c>
      <c r="Z9" s="19">
        <f t="shared" si="6"/>
        <v>4013710.03</v>
      </c>
      <c r="AA9" s="50">
        <f t="shared" ref="AA9:AA72" si="10">(R9-E9)*100/E9</f>
        <v>8.5492449337941192</v>
      </c>
      <c r="AB9" s="50">
        <f t="shared" si="0"/>
        <v>-0.42017044967939798</v>
      </c>
      <c r="AC9" s="81">
        <f t="shared" si="1"/>
        <v>0.54118612417065071</v>
      </c>
    </row>
    <row r="10" spans="1:29" x14ac:dyDescent="0.55000000000000004">
      <c r="A10" s="20" t="s">
        <v>139</v>
      </c>
      <c r="B10" s="19">
        <v>20649040.920000002</v>
      </c>
      <c r="C10" s="19">
        <v>524924.15</v>
      </c>
      <c r="D10" s="19">
        <v>19040.27</v>
      </c>
      <c r="E10" s="19">
        <f t="shared" si="7"/>
        <v>543964.42000000004</v>
      </c>
      <c r="F10" s="19">
        <v>2334436.1</v>
      </c>
      <c r="G10" s="19"/>
      <c r="H10" s="19">
        <v>1163823</v>
      </c>
      <c r="I10" s="19">
        <v>1338160</v>
      </c>
      <c r="J10" s="19"/>
      <c r="K10" s="19"/>
      <c r="L10" s="19">
        <f t="shared" si="8"/>
        <v>4836419.0999999996</v>
      </c>
      <c r="M10" s="19">
        <f t="shared" si="4"/>
        <v>5380383.5199999996</v>
      </c>
      <c r="N10" s="65" t="s">
        <v>351</v>
      </c>
      <c r="O10" s="19">
        <v>20273415.119999994</v>
      </c>
      <c r="P10" s="19">
        <v>429474.46</v>
      </c>
      <c r="Q10" s="19"/>
      <c r="R10" s="19">
        <f t="shared" si="9"/>
        <v>429474.46</v>
      </c>
      <c r="S10" s="19">
        <v>2804318.7400000007</v>
      </c>
      <c r="T10" s="19">
        <v>1016639</v>
      </c>
      <c r="U10" s="19">
        <v>881081</v>
      </c>
      <c r="V10" s="19"/>
      <c r="W10" s="19"/>
      <c r="X10" s="19"/>
      <c r="Y10" s="19">
        <f t="shared" si="5"/>
        <v>4702038.74</v>
      </c>
      <c r="Z10" s="19">
        <f t="shared" si="6"/>
        <v>5131513.2</v>
      </c>
      <c r="AA10" s="50">
        <f t="shared" si="10"/>
        <v>-21.047325117330285</v>
      </c>
      <c r="AB10" s="50">
        <f t="shared" si="0"/>
        <v>-2.7785094141241693</v>
      </c>
      <c r="AC10" s="81">
        <f t="shared" si="1"/>
        <v>-4.6255126437529377</v>
      </c>
    </row>
    <row r="11" spans="1:29" x14ac:dyDescent="0.55000000000000004">
      <c r="A11" s="20" t="s">
        <v>140</v>
      </c>
      <c r="B11" s="19">
        <v>23712549.970000003</v>
      </c>
      <c r="C11" s="19">
        <v>623512.69999999995</v>
      </c>
      <c r="D11" s="19"/>
      <c r="E11" s="19">
        <f t="shared" si="7"/>
        <v>623512.69999999995</v>
      </c>
      <c r="F11" s="19">
        <v>2951256.33</v>
      </c>
      <c r="G11" s="19"/>
      <c r="H11" s="19">
        <v>935807</v>
      </c>
      <c r="I11" s="19">
        <v>1262228</v>
      </c>
      <c r="J11" s="19"/>
      <c r="K11" s="19"/>
      <c r="L11" s="19">
        <f t="shared" si="8"/>
        <v>5149291.33</v>
      </c>
      <c r="M11" s="19">
        <f t="shared" si="4"/>
        <v>5772804.0300000003</v>
      </c>
      <c r="N11" s="65" t="s">
        <v>352</v>
      </c>
      <c r="O11" s="19">
        <v>25201972.859999996</v>
      </c>
      <c r="P11" s="19">
        <v>603403.6</v>
      </c>
      <c r="Q11" s="19"/>
      <c r="R11" s="19">
        <f t="shared" si="9"/>
        <v>603403.6</v>
      </c>
      <c r="S11" s="19">
        <v>4029650.5299999989</v>
      </c>
      <c r="T11" s="19">
        <v>703843</v>
      </c>
      <c r="U11" s="19">
        <v>1109015</v>
      </c>
      <c r="V11" s="19"/>
      <c r="W11" s="19"/>
      <c r="X11" s="19"/>
      <c r="Y11" s="19">
        <f t="shared" si="5"/>
        <v>5842508.5299999993</v>
      </c>
      <c r="Z11" s="19">
        <f t="shared" si="6"/>
        <v>6445912.129999999</v>
      </c>
      <c r="AA11" s="50">
        <f t="shared" si="10"/>
        <v>-3.2251307792126735</v>
      </c>
      <c r="AB11" s="50">
        <f t="shared" si="0"/>
        <v>13.462380657339876</v>
      </c>
      <c r="AC11" s="81">
        <f t="shared" si="1"/>
        <v>11.659985277553215</v>
      </c>
    </row>
    <row r="12" spans="1:29" x14ac:dyDescent="0.55000000000000004">
      <c r="A12" s="20" t="s">
        <v>141</v>
      </c>
      <c r="B12" s="19">
        <v>48246450.300000004</v>
      </c>
      <c r="C12" s="19">
        <v>294800.67</v>
      </c>
      <c r="D12" s="19"/>
      <c r="E12" s="19">
        <f t="shared" si="7"/>
        <v>294800.67</v>
      </c>
      <c r="F12" s="19">
        <v>7942704.7800000003</v>
      </c>
      <c r="G12" s="19"/>
      <c r="H12" s="19">
        <v>2558592</v>
      </c>
      <c r="I12" s="19">
        <v>2334431</v>
      </c>
      <c r="J12" s="19">
        <v>11848512</v>
      </c>
      <c r="K12" s="19"/>
      <c r="L12" s="19">
        <f t="shared" si="8"/>
        <v>24684239.780000001</v>
      </c>
      <c r="M12" s="19">
        <f t="shared" si="4"/>
        <v>24979040.450000003</v>
      </c>
      <c r="N12" s="65" t="s">
        <v>353</v>
      </c>
      <c r="O12" s="19">
        <v>48401270.199999996</v>
      </c>
      <c r="P12" s="19">
        <v>660351.78999999992</v>
      </c>
      <c r="Q12" s="19"/>
      <c r="R12" s="19">
        <f t="shared" si="9"/>
        <v>660351.78999999992</v>
      </c>
      <c r="S12" s="19">
        <v>7096770.0300000003</v>
      </c>
      <c r="T12" s="19">
        <v>2488782</v>
      </c>
      <c r="U12" s="19">
        <v>4979480.78</v>
      </c>
      <c r="V12" s="19"/>
      <c r="W12" s="19"/>
      <c r="X12" s="19"/>
      <c r="Y12" s="19">
        <f t="shared" si="5"/>
        <v>14565032.810000002</v>
      </c>
      <c r="Z12" s="19">
        <f t="shared" si="6"/>
        <v>15225384.600000001</v>
      </c>
      <c r="AA12" s="50">
        <f t="shared" si="10"/>
        <v>123.99941967567439</v>
      </c>
      <c r="AB12" s="50">
        <f t="shared" si="0"/>
        <v>-40.994606518929217</v>
      </c>
      <c r="AC12" s="50">
        <f t="shared" si="1"/>
        <v>-39.047360003774685</v>
      </c>
    </row>
    <row r="13" spans="1:29" x14ac:dyDescent="0.55000000000000004">
      <c r="A13" s="20" t="s">
        <v>142</v>
      </c>
      <c r="B13" s="19">
        <v>25037997.340000004</v>
      </c>
      <c r="C13" s="19">
        <v>559985.25</v>
      </c>
      <c r="D13" s="19"/>
      <c r="E13" s="19">
        <f t="shared" si="7"/>
        <v>559985.25</v>
      </c>
      <c r="F13" s="19">
        <v>9806391.1699999999</v>
      </c>
      <c r="G13" s="19"/>
      <c r="H13" s="19">
        <v>1126159</v>
      </c>
      <c r="I13" s="19">
        <v>3709668</v>
      </c>
      <c r="J13" s="19"/>
      <c r="K13" s="19"/>
      <c r="L13" s="19">
        <f t="shared" si="8"/>
        <v>14642218.17</v>
      </c>
      <c r="M13" s="19">
        <f t="shared" si="4"/>
        <v>15202203.42</v>
      </c>
      <c r="N13" s="65" t="s">
        <v>354</v>
      </c>
      <c r="O13" s="19">
        <v>27702463.509999994</v>
      </c>
      <c r="P13" s="19">
        <v>727740.28</v>
      </c>
      <c r="Q13" s="19"/>
      <c r="R13" s="19">
        <f t="shared" si="9"/>
        <v>727740.28</v>
      </c>
      <c r="S13" s="19">
        <v>4047990.0600000005</v>
      </c>
      <c r="T13" s="19">
        <v>1223015</v>
      </c>
      <c r="U13" s="19">
        <v>6431300</v>
      </c>
      <c r="V13" s="19">
        <v>623383.25</v>
      </c>
      <c r="W13" s="19"/>
      <c r="X13" s="19"/>
      <c r="Y13" s="19">
        <f t="shared" si="5"/>
        <v>12325688.310000001</v>
      </c>
      <c r="Z13" s="19">
        <f t="shared" si="6"/>
        <v>13053428.59</v>
      </c>
      <c r="AA13" s="50">
        <f t="shared" si="10"/>
        <v>29.957044404294585</v>
      </c>
      <c r="AB13" s="50">
        <f t="shared" si="0"/>
        <v>-15.820894301016958</v>
      </c>
      <c r="AC13" s="81">
        <f t="shared" si="1"/>
        <v>-14.134627531513456</v>
      </c>
    </row>
    <row r="14" spans="1:29" x14ac:dyDescent="0.55000000000000004">
      <c r="A14" s="20" t="s">
        <v>143</v>
      </c>
      <c r="B14" s="19">
        <v>48463857.509999998</v>
      </c>
      <c r="C14" s="19">
        <v>933419.2</v>
      </c>
      <c r="D14" s="19">
        <v>2497.17</v>
      </c>
      <c r="E14" s="19">
        <f t="shared" si="7"/>
        <v>935916.37</v>
      </c>
      <c r="F14" s="19">
        <v>4790668.58</v>
      </c>
      <c r="G14" s="19">
        <v>32021191.5</v>
      </c>
      <c r="H14" s="19">
        <v>3207982</v>
      </c>
      <c r="I14" s="19">
        <v>2391516.79</v>
      </c>
      <c r="J14" s="19"/>
      <c r="K14" s="19"/>
      <c r="L14" s="19">
        <f t="shared" si="8"/>
        <v>42411358.869999997</v>
      </c>
      <c r="M14" s="19">
        <f t="shared" si="4"/>
        <v>43347275.239999995</v>
      </c>
      <c r="N14" s="65" t="s">
        <v>355</v>
      </c>
      <c r="O14" s="19">
        <v>50937258.219999991</v>
      </c>
      <c r="P14" s="19">
        <v>1108556.8199999998</v>
      </c>
      <c r="Q14" s="19">
        <v>1</v>
      </c>
      <c r="R14" s="19">
        <f t="shared" si="9"/>
        <v>1108557.8199999998</v>
      </c>
      <c r="S14" s="19">
        <v>4059446.7900000005</v>
      </c>
      <c r="T14" s="19">
        <v>2572685</v>
      </c>
      <c r="U14" s="19">
        <v>3648052.95</v>
      </c>
      <c r="V14" s="19"/>
      <c r="W14" s="19"/>
      <c r="X14" s="19"/>
      <c r="Y14" s="19">
        <f t="shared" si="5"/>
        <v>10280184.740000002</v>
      </c>
      <c r="Z14" s="19">
        <f t="shared" si="6"/>
        <v>11388742.560000002</v>
      </c>
      <c r="AA14" s="50">
        <f t="shared" si="10"/>
        <v>18.446247499656391</v>
      </c>
      <c r="AB14" s="50">
        <f t="shared" si="0"/>
        <v>-75.760774910535176</v>
      </c>
      <c r="AC14" s="50">
        <f t="shared" si="1"/>
        <v>-73.726739461836573</v>
      </c>
    </row>
    <row r="15" spans="1:29" x14ac:dyDescent="0.55000000000000004">
      <c r="A15" s="20" t="s">
        <v>144</v>
      </c>
      <c r="B15" s="19">
        <v>24519734.260000002</v>
      </c>
      <c r="C15" s="19">
        <v>499507.4</v>
      </c>
      <c r="D15" s="19"/>
      <c r="E15" s="19">
        <f t="shared" si="7"/>
        <v>499507.4</v>
      </c>
      <c r="F15" s="19">
        <v>3903251.74</v>
      </c>
      <c r="G15" s="19">
        <v>5400823.5</v>
      </c>
      <c r="H15" s="19">
        <v>1176590.3</v>
      </c>
      <c r="I15" s="19">
        <v>115900</v>
      </c>
      <c r="J15" s="19">
        <v>53376025.5</v>
      </c>
      <c r="K15" s="19"/>
      <c r="L15" s="19">
        <f t="shared" si="8"/>
        <v>63972591.039999999</v>
      </c>
      <c r="M15" s="19">
        <f t="shared" si="4"/>
        <v>64472098.439999998</v>
      </c>
      <c r="N15" s="65" t="s">
        <v>356</v>
      </c>
      <c r="O15" s="19">
        <v>24353983.799999997</v>
      </c>
      <c r="P15" s="19">
        <v>480604.01</v>
      </c>
      <c r="Q15" s="19"/>
      <c r="R15" s="19">
        <f t="shared" si="9"/>
        <v>480604.01</v>
      </c>
      <c r="S15" s="19">
        <v>3278199.86</v>
      </c>
      <c r="T15" s="19">
        <v>1170256</v>
      </c>
      <c r="U15" s="19">
        <v>2121550</v>
      </c>
      <c r="V15" s="19"/>
      <c r="W15" s="19"/>
      <c r="X15" s="19"/>
      <c r="Y15" s="19">
        <f t="shared" si="5"/>
        <v>6570005.8599999994</v>
      </c>
      <c r="Z15" s="19">
        <f t="shared" si="6"/>
        <v>7050609.8699999992</v>
      </c>
      <c r="AA15" s="50">
        <f t="shared" si="10"/>
        <v>-3.784406397182507</v>
      </c>
      <c r="AB15" s="50">
        <f t="shared" si="0"/>
        <v>-89.729967548302071</v>
      </c>
      <c r="AC15" s="50">
        <f t="shared" si="1"/>
        <v>-89.064091226127005</v>
      </c>
    </row>
    <row r="16" spans="1:29" x14ac:dyDescent="0.55000000000000004">
      <c r="A16" s="20" t="s">
        <v>145</v>
      </c>
      <c r="B16" s="19">
        <v>28078020.580000002</v>
      </c>
      <c r="C16" s="19">
        <v>337211.59</v>
      </c>
      <c r="D16" s="19"/>
      <c r="E16" s="19">
        <f t="shared" si="7"/>
        <v>337211.59</v>
      </c>
      <c r="F16" s="19">
        <v>3738194.24</v>
      </c>
      <c r="G16" s="19">
        <v>4107384</v>
      </c>
      <c r="H16" s="19">
        <v>2474136</v>
      </c>
      <c r="I16" s="19">
        <v>1065605</v>
      </c>
      <c r="J16" s="19"/>
      <c r="K16" s="19"/>
      <c r="L16" s="19">
        <f t="shared" si="8"/>
        <v>11385319.24</v>
      </c>
      <c r="M16" s="19">
        <f t="shared" si="4"/>
        <v>11722530.83</v>
      </c>
      <c r="N16" s="65" t="s">
        <v>357</v>
      </c>
      <c r="O16" s="19">
        <v>29909725.440000001</v>
      </c>
      <c r="P16" s="19">
        <v>540789.12999999989</v>
      </c>
      <c r="Q16" s="19"/>
      <c r="R16" s="19">
        <f t="shared" si="9"/>
        <v>540789.12999999989</v>
      </c>
      <c r="S16" s="19">
        <v>3311487.32</v>
      </c>
      <c r="T16" s="19">
        <v>1733010</v>
      </c>
      <c r="U16" s="19">
        <v>1880731</v>
      </c>
      <c r="V16" s="19"/>
      <c r="W16" s="19"/>
      <c r="X16" s="19"/>
      <c r="Y16" s="19">
        <f t="shared" si="5"/>
        <v>6925228.3200000003</v>
      </c>
      <c r="Z16" s="19">
        <f t="shared" si="6"/>
        <v>7466017.4500000002</v>
      </c>
      <c r="AA16" s="50">
        <f t="shared" si="10"/>
        <v>60.370860918511084</v>
      </c>
      <c r="AB16" s="50">
        <f t="shared" si="0"/>
        <v>-39.174052356216585</v>
      </c>
      <c r="AC16" s="50">
        <f t="shared" si="1"/>
        <v>-36.310532612179955</v>
      </c>
    </row>
    <row r="17" spans="1:29" x14ac:dyDescent="0.55000000000000004">
      <c r="A17" s="20" t="s">
        <v>146</v>
      </c>
      <c r="B17" s="19">
        <v>38818009.879999995</v>
      </c>
      <c r="C17" s="19">
        <v>601857.98</v>
      </c>
      <c r="D17" s="19"/>
      <c r="E17" s="19">
        <f t="shared" si="7"/>
        <v>601857.98</v>
      </c>
      <c r="F17" s="19">
        <v>6295664.3100000005</v>
      </c>
      <c r="G17" s="19">
        <v>7404484.5</v>
      </c>
      <c r="H17" s="19">
        <v>2052080</v>
      </c>
      <c r="I17" s="19">
        <v>1474940</v>
      </c>
      <c r="J17" s="19"/>
      <c r="K17" s="19"/>
      <c r="L17" s="19">
        <f t="shared" si="8"/>
        <v>17227168.810000002</v>
      </c>
      <c r="M17" s="19">
        <f t="shared" si="4"/>
        <v>17829026.790000003</v>
      </c>
      <c r="N17" s="65" t="s">
        <v>358</v>
      </c>
      <c r="O17" s="19">
        <v>40258158.519999996</v>
      </c>
      <c r="P17" s="19">
        <v>742287.61</v>
      </c>
      <c r="Q17" s="19"/>
      <c r="R17" s="19">
        <f t="shared" si="9"/>
        <v>742287.61</v>
      </c>
      <c r="S17" s="19">
        <v>5934930.9899999993</v>
      </c>
      <c r="T17" s="19">
        <v>2229387</v>
      </c>
      <c r="U17" s="19">
        <v>1420244</v>
      </c>
      <c r="V17" s="19"/>
      <c r="W17" s="19"/>
      <c r="X17" s="19"/>
      <c r="Y17" s="19">
        <f t="shared" si="5"/>
        <v>9584561.9899999984</v>
      </c>
      <c r="Z17" s="19">
        <f t="shared" si="6"/>
        <v>10326849.599999998</v>
      </c>
      <c r="AA17" s="50">
        <f t="shared" si="10"/>
        <v>23.332685561467507</v>
      </c>
      <c r="AB17" s="50">
        <f t="shared" si="0"/>
        <v>-44.36368450492941</v>
      </c>
      <c r="AC17" s="50">
        <f t="shared" si="1"/>
        <v>-42.078444765183974</v>
      </c>
    </row>
    <row r="18" spans="1:29" x14ac:dyDescent="0.55000000000000004">
      <c r="A18" s="20" t="s">
        <v>147</v>
      </c>
      <c r="B18" s="19">
        <v>37809446.059999995</v>
      </c>
      <c r="C18" s="19">
        <v>1060441.1399999999</v>
      </c>
      <c r="D18" s="19"/>
      <c r="E18" s="19">
        <f t="shared" si="7"/>
        <v>1060441.1399999999</v>
      </c>
      <c r="F18" s="19">
        <v>6006267.6599999992</v>
      </c>
      <c r="G18" s="19"/>
      <c r="H18" s="19">
        <v>2355864</v>
      </c>
      <c r="I18" s="19">
        <v>1854239.3</v>
      </c>
      <c r="J18" s="19"/>
      <c r="K18" s="19">
        <v>11629</v>
      </c>
      <c r="L18" s="19">
        <f t="shared" si="8"/>
        <v>10227999.959999999</v>
      </c>
      <c r="M18" s="19">
        <f t="shared" si="4"/>
        <v>11288441.1</v>
      </c>
      <c r="N18" s="65" t="s">
        <v>359</v>
      </c>
      <c r="O18" s="19">
        <v>43012901.090000004</v>
      </c>
      <c r="P18" s="19">
        <v>1189583.2899999998</v>
      </c>
      <c r="Q18" s="19"/>
      <c r="R18" s="19">
        <f t="shared" si="9"/>
        <v>1189583.2899999998</v>
      </c>
      <c r="S18" s="19">
        <v>4435199.0399999991</v>
      </c>
      <c r="T18" s="19">
        <v>2451536</v>
      </c>
      <c r="U18" s="19">
        <v>1186985</v>
      </c>
      <c r="V18" s="19">
        <v>55211</v>
      </c>
      <c r="W18" s="19"/>
      <c r="X18" s="19"/>
      <c r="Y18" s="19">
        <f t="shared" si="5"/>
        <v>8128931.0399999991</v>
      </c>
      <c r="Z18" s="19">
        <f t="shared" si="6"/>
        <v>9318514.3299999982</v>
      </c>
      <c r="AA18" s="50">
        <f t="shared" si="10"/>
        <v>12.17815351826127</v>
      </c>
      <c r="AB18" s="50">
        <f t="shared" si="0"/>
        <v>-20.522770123280292</v>
      </c>
      <c r="AC18" s="81">
        <f t="shared" si="1"/>
        <v>-17.450830921197806</v>
      </c>
    </row>
    <row r="19" spans="1:29" x14ac:dyDescent="0.55000000000000004">
      <c r="A19" s="20" t="s">
        <v>148</v>
      </c>
      <c r="B19" s="19">
        <v>31789425.550000001</v>
      </c>
      <c r="C19" s="19">
        <v>907284.92</v>
      </c>
      <c r="D19" s="19"/>
      <c r="E19" s="19">
        <f t="shared" si="7"/>
        <v>907284.92</v>
      </c>
      <c r="F19" s="19">
        <v>7410036.1499999994</v>
      </c>
      <c r="G19" s="19"/>
      <c r="H19" s="19">
        <v>1820165.92</v>
      </c>
      <c r="I19" s="19">
        <v>1129730</v>
      </c>
      <c r="J19" s="19"/>
      <c r="K19" s="19">
        <v>81063.5</v>
      </c>
      <c r="L19" s="19">
        <f t="shared" si="8"/>
        <v>10440995.57</v>
      </c>
      <c r="M19" s="19">
        <f t="shared" si="4"/>
        <v>11348280.49</v>
      </c>
      <c r="N19" s="65" t="s">
        <v>360</v>
      </c>
      <c r="O19" s="19">
        <v>33623666.320000008</v>
      </c>
      <c r="P19" s="19">
        <v>928090.7200000002</v>
      </c>
      <c r="Q19" s="19"/>
      <c r="R19" s="19">
        <f t="shared" si="9"/>
        <v>928090.7200000002</v>
      </c>
      <c r="S19" s="19">
        <v>4626899.6100000003</v>
      </c>
      <c r="T19" s="19">
        <v>2059511</v>
      </c>
      <c r="U19" s="19">
        <v>1667465.95</v>
      </c>
      <c r="V19" s="19">
        <v>200</v>
      </c>
      <c r="W19" s="19"/>
      <c r="X19" s="19"/>
      <c r="Y19" s="19">
        <f t="shared" si="5"/>
        <v>8354076.5600000005</v>
      </c>
      <c r="Z19" s="19">
        <f t="shared" si="6"/>
        <v>9282167.2800000012</v>
      </c>
      <c r="AA19" s="50">
        <f t="shared" si="10"/>
        <v>2.2931936309489376</v>
      </c>
      <c r="AB19" s="50">
        <f t="shared" si="0"/>
        <v>-19.987739636594824</v>
      </c>
      <c r="AC19" s="81">
        <f t="shared" si="1"/>
        <v>-18.206398862106369</v>
      </c>
    </row>
    <row r="20" spans="1:29" x14ac:dyDescent="0.55000000000000004">
      <c r="A20" s="20" t="s">
        <v>149</v>
      </c>
      <c r="B20" s="19">
        <v>30791028.600000001</v>
      </c>
      <c r="C20" s="19">
        <v>982767.17</v>
      </c>
      <c r="D20" s="19">
        <v>3314.33</v>
      </c>
      <c r="E20" s="19">
        <f t="shared" si="7"/>
        <v>986081.5</v>
      </c>
      <c r="F20" s="19">
        <v>5416054.8000000007</v>
      </c>
      <c r="G20" s="19">
        <v>2385240</v>
      </c>
      <c r="H20" s="19">
        <v>1767989</v>
      </c>
      <c r="I20" s="19">
        <v>2107077</v>
      </c>
      <c r="J20" s="19"/>
      <c r="K20" s="19">
        <v>159089</v>
      </c>
      <c r="L20" s="19">
        <f t="shared" si="8"/>
        <v>11835449.800000001</v>
      </c>
      <c r="M20" s="19">
        <f t="shared" si="4"/>
        <v>12821531.300000001</v>
      </c>
      <c r="N20" s="65" t="s">
        <v>361</v>
      </c>
      <c r="O20" s="19">
        <v>32764956.209999997</v>
      </c>
      <c r="P20" s="19">
        <v>1093023.6400000001</v>
      </c>
      <c r="Q20" s="19"/>
      <c r="R20" s="19">
        <f t="shared" si="9"/>
        <v>1093023.6400000001</v>
      </c>
      <c r="S20" s="19">
        <v>6133202.8800000008</v>
      </c>
      <c r="T20" s="19">
        <v>1853506</v>
      </c>
      <c r="U20" s="19">
        <v>1725825</v>
      </c>
      <c r="V20" s="19"/>
      <c r="W20" s="19"/>
      <c r="X20" s="19"/>
      <c r="Y20" s="19">
        <f t="shared" si="5"/>
        <v>9712533.8800000008</v>
      </c>
      <c r="Z20" s="19">
        <f t="shared" si="6"/>
        <v>10805557.520000001</v>
      </c>
      <c r="AA20" s="50">
        <f t="shared" si="10"/>
        <v>10.845162392763694</v>
      </c>
      <c r="AB20" s="50">
        <f t="shared" si="0"/>
        <v>-17.936926402239482</v>
      </c>
      <c r="AC20" s="81">
        <f t="shared" si="1"/>
        <v>-15.723346399349346</v>
      </c>
    </row>
    <row r="21" spans="1:29" x14ac:dyDescent="0.55000000000000004">
      <c r="A21" s="20" t="s">
        <v>150</v>
      </c>
      <c r="B21" s="19">
        <v>19237257.199999996</v>
      </c>
      <c r="C21" s="19">
        <v>775229.59</v>
      </c>
      <c r="D21" s="19"/>
      <c r="E21" s="19">
        <f t="shared" si="7"/>
        <v>775229.59</v>
      </c>
      <c r="F21" s="19">
        <v>2589471.9700000002</v>
      </c>
      <c r="G21" s="19"/>
      <c r="H21" s="19">
        <v>966860</v>
      </c>
      <c r="I21" s="19">
        <v>1058592</v>
      </c>
      <c r="J21" s="19"/>
      <c r="K21" s="19"/>
      <c r="L21" s="19">
        <f t="shared" si="8"/>
        <v>4614923.9700000007</v>
      </c>
      <c r="M21" s="19">
        <f t="shared" si="4"/>
        <v>5390153.5600000005</v>
      </c>
      <c r="N21" s="65" t="s">
        <v>362</v>
      </c>
      <c r="O21" s="19">
        <v>20474749.23</v>
      </c>
      <c r="P21" s="19">
        <v>903559.54999999981</v>
      </c>
      <c r="Q21" s="19"/>
      <c r="R21" s="19">
        <f t="shared" si="9"/>
        <v>903559.54999999981</v>
      </c>
      <c r="S21" s="19">
        <v>3672667.53</v>
      </c>
      <c r="T21" s="19">
        <v>1200563</v>
      </c>
      <c r="U21" s="19">
        <v>1406441</v>
      </c>
      <c r="V21" s="19"/>
      <c r="W21" s="19"/>
      <c r="X21" s="19"/>
      <c r="Y21" s="19">
        <f t="shared" si="5"/>
        <v>6279671.5299999993</v>
      </c>
      <c r="Z21" s="19">
        <f t="shared" si="6"/>
        <v>7183231.0799999991</v>
      </c>
      <c r="AA21" s="50">
        <f t="shared" si="10"/>
        <v>16.553800532820201</v>
      </c>
      <c r="AB21" s="50">
        <f t="shared" si="0"/>
        <v>36.073130799595788</v>
      </c>
      <c r="AC21" s="50">
        <f t="shared" si="1"/>
        <v>33.265796605616529</v>
      </c>
    </row>
    <row r="22" spans="1:29" x14ac:dyDescent="0.55000000000000004">
      <c r="A22" s="20" t="s">
        <v>151</v>
      </c>
      <c r="B22" s="19">
        <v>42704453.579999998</v>
      </c>
      <c r="C22" s="19">
        <v>866093.58</v>
      </c>
      <c r="D22" s="19"/>
      <c r="E22" s="19">
        <f t="shared" si="7"/>
        <v>866093.58</v>
      </c>
      <c r="F22" s="19">
        <v>6650229.8300000001</v>
      </c>
      <c r="G22" s="19"/>
      <c r="H22" s="19">
        <v>2329894</v>
      </c>
      <c r="I22" s="19">
        <v>1747856</v>
      </c>
      <c r="J22" s="19"/>
      <c r="K22" s="19"/>
      <c r="L22" s="19">
        <f t="shared" si="8"/>
        <v>10727979.83</v>
      </c>
      <c r="M22" s="19">
        <f t="shared" si="4"/>
        <v>11594073.41</v>
      </c>
      <c r="N22" s="65" t="s">
        <v>363</v>
      </c>
      <c r="O22" s="19">
        <v>44762309.430000015</v>
      </c>
      <c r="P22" s="19">
        <v>903643.34</v>
      </c>
      <c r="Q22" s="19"/>
      <c r="R22" s="19">
        <f t="shared" si="9"/>
        <v>903643.34</v>
      </c>
      <c r="S22" s="19">
        <v>5041486.58</v>
      </c>
      <c r="T22" s="19">
        <v>2165014</v>
      </c>
      <c r="U22" s="19">
        <v>1576657</v>
      </c>
      <c r="V22" s="19"/>
      <c r="W22" s="19"/>
      <c r="X22" s="19"/>
      <c r="Y22" s="19">
        <f t="shared" si="5"/>
        <v>8783157.5800000001</v>
      </c>
      <c r="Z22" s="19">
        <f t="shared" si="6"/>
        <v>9686800.9199999999</v>
      </c>
      <c r="AA22" s="50">
        <f t="shared" si="10"/>
        <v>4.3355315022656109</v>
      </c>
      <c r="AB22" s="50">
        <f t="shared" si="0"/>
        <v>-18.128503975757383</v>
      </c>
      <c r="AC22" s="81">
        <f t="shared" si="1"/>
        <v>-16.450408950791697</v>
      </c>
    </row>
    <row r="23" spans="1:29" x14ac:dyDescent="0.55000000000000004">
      <c r="A23" s="20" t="s">
        <v>152</v>
      </c>
      <c r="B23" s="19">
        <v>25196862.870000001</v>
      </c>
      <c r="C23" s="19">
        <v>332804.84000000003</v>
      </c>
      <c r="D23" s="19"/>
      <c r="E23" s="19">
        <f t="shared" si="7"/>
        <v>332804.84000000003</v>
      </c>
      <c r="F23" s="19">
        <v>4862081.08</v>
      </c>
      <c r="G23" s="19"/>
      <c r="H23" s="19">
        <v>2052742</v>
      </c>
      <c r="I23" s="19">
        <v>1602655</v>
      </c>
      <c r="J23" s="19"/>
      <c r="K23" s="19">
        <v>324</v>
      </c>
      <c r="L23" s="19">
        <f t="shared" si="8"/>
        <v>8517802.0800000001</v>
      </c>
      <c r="M23" s="19">
        <f t="shared" si="4"/>
        <v>8850606.9199999999</v>
      </c>
      <c r="N23" s="65" t="s">
        <v>364</v>
      </c>
      <c r="O23" s="19">
        <v>26305128.760000002</v>
      </c>
      <c r="P23" s="19">
        <v>400481.24000000005</v>
      </c>
      <c r="Q23" s="19"/>
      <c r="R23" s="19">
        <f t="shared" si="9"/>
        <v>400481.24000000005</v>
      </c>
      <c r="S23" s="19">
        <v>3052659.6700000004</v>
      </c>
      <c r="T23" s="19">
        <v>1742334</v>
      </c>
      <c r="U23" s="19">
        <v>897900</v>
      </c>
      <c r="V23" s="19"/>
      <c r="W23" s="19"/>
      <c r="X23" s="19"/>
      <c r="Y23" s="19">
        <f t="shared" si="5"/>
        <v>5692893.6699999999</v>
      </c>
      <c r="Z23" s="19">
        <f t="shared" si="6"/>
        <v>6093374.9100000001</v>
      </c>
      <c r="AA23" s="50">
        <f t="shared" si="10"/>
        <v>20.335160991048092</v>
      </c>
      <c r="AB23" s="50">
        <f t="shared" si="0"/>
        <v>-33.164757568539322</v>
      </c>
      <c r="AC23" s="50">
        <f t="shared" si="1"/>
        <v>-31.153027525936039</v>
      </c>
    </row>
    <row r="24" spans="1:29" x14ac:dyDescent="0.55000000000000004">
      <c r="A24" s="20" t="s">
        <v>153</v>
      </c>
      <c r="B24" s="19">
        <v>19509502.199999999</v>
      </c>
      <c r="C24" s="19">
        <v>493765.85</v>
      </c>
      <c r="D24" s="19"/>
      <c r="E24" s="19">
        <f t="shared" si="7"/>
        <v>493765.85</v>
      </c>
      <c r="F24" s="19">
        <v>5165659.1100000003</v>
      </c>
      <c r="G24" s="19"/>
      <c r="H24" s="19">
        <v>1499618</v>
      </c>
      <c r="I24" s="19">
        <v>585370</v>
      </c>
      <c r="J24" s="19"/>
      <c r="K24" s="19"/>
      <c r="L24" s="19">
        <f t="shared" si="8"/>
        <v>7250647.1100000003</v>
      </c>
      <c r="M24" s="19">
        <f t="shared" si="4"/>
        <v>7744412.96</v>
      </c>
      <c r="N24" s="65" t="s">
        <v>365</v>
      </c>
      <c r="O24" s="19">
        <v>21072983.330000006</v>
      </c>
      <c r="P24" s="19">
        <v>520988.69999999995</v>
      </c>
      <c r="Q24" s="19"/>
      <c r="R24" s="19">
        <f t="shared" si="9"/>
        <v>520988.69999999995</v>
      </c>
      <c r="S24" s="19">
        <v>3117921.0299999993</v>
      </c>
      <c r="T24" s="19">
        <v>1080552</v>
      </c>
      <c r="U24" s="19">
        <v>395309</v>
      </c>
      <c r="V24" s="19"/>
      <c r="W24" s="19"/>
      <c r="X24" s="19"/>
      <c r="Y24" s="19">
        <f t="shared" si="5"/>
        <v>4593782.0299999993</v>
      </c>
      <c r="Z24" s="19">
        <f t="shared" si="6"/>
        <v>5114770.7299999995</v>
      </c>
      <c r="AA24" s="50">
        <f t="shared" si="10"/>
        <v>5.5133116233129487</v>
      </c>
      <c r="AB24" s="50">
        <f t="shared" si="0"/>
        <v>-36.643144255851126</v>
      </c>
      <c r="AC24" s="50">
        <f t="shared" si="1"/>
        <v>-33.955346177717267</v>
      </c>
    </row>
    <row r="25" spans="1:29" x14ac:dyDescent="0.55000000000000004">
      <c r="A25" s="20" t="s">
        <v>154</v>
      </c>
      <c r="B25" s="19">
        <v>23970831.779999997</v>
      </c>
      <c r="C25" s="19">
        <v>642492.13</v>
      </c>
      <c r="D25" s="19"/>
      <c r="E25" s="19">
        <f t="shared" si="7"/>
        <v>642492.13</v>
      </c>
      <c r="F25" s="19">
        <v>14159471.899999997</v>
      </c>
      <c r="G25" s="19"/>
      <c r="H25" s="19">
        <v>2633551</v>
      </c>
      <c r="I25" s="19">
        <v>2882250</v>
      </c>
      <c r="J25" s="19"/>
      <c r="K25" s="19"/>
      <c r="L25" s="19">
        <f t="shared" si="8"/>
        <v>19675272.899999999</v>
      </c>
      <c r="M25" s="19">
        <f t="shared" si="4"/>
        <v>20317765.029999997</v>
      </c>
      <c r="N25" s="65" t="s">
        <v>366</v>
      </c>
      <c r="O25" s="19">
        <v>26069101.689999998</v>
      </c>
      <c r="P25" s="19">
        <v>691526.41</v>
      </c>
      <c r="Q25" s="19"/>
      <c r="R25" s="19">
        <f t="shared" si="9"/>
        <v>691526.41</v>
      </c>
      <c r="S25" s="19">
        <v>5452948.6400000006</v>
      </c>
      <c r="T25" s="19">
        <v>1758390</v>
      </c>
      <c r="U25" s="19">
        <v>2166717</v>
      </c>
      <c r="V25" s="19">
        <v>100</v>
      </c>
      <c r="W25" s="19"/>
      <c r="X25" s="19"/>
      <c r="Y25" s="19">
        <f t="shared" si="5"/>
        <v>9378155.6400000006</v>
      </c>
      <c r="Z25" s="19">
        <f t="shared" si="6"/>
        <v>10069682.050000001</v>
      </c>
      <c r="AA25" s="50">
        <f t="shared" si="10"/>
        <v>7.631888035733609</v>
      </c>
      <c r="AB25" s="50">
        <f t="shared" si="0"/>
        <v>-52.335321153283715</v>
      </c>
      <c r="AC25" s="50">
        <f t="shared" si="1"/>
        <v>-50.439026954334246</v>
      </c>
    </row>
    <row r="26" spans="1:29" x14ac:dyDescent="0.55000000000000004">
      <c r="A26" s="20" t="s">
        <v>155</v>
      </c>
      <c r="B26" s="19">
        <v>79082968.739999995</v>
      </c>
      <c r="C26" s="19">
        <v>456707.44</v>
      </c>
      <c r="D26" s="19"/>
      <c r="E26" s="19">
        <f t="shared" si="7"/>
        <v>456707.44</v>
      </c>
      <c r="F26" s="19">
        <v>58505279.179999992</v>
      </c>
      <c r="G26" s="19">
        <v>98841537</v>
      </c>
      <c r="H26" s="19">
        <v>9341451</v>
      </c>
      <c r="I26" s="19">
        <v>19534585</v>
      </c>
      <c r="J26" s="19"/>
      <c r="K26" s="19"/>
      <c r="L26" s="19">
        <f t="shared" si="8"/>
        <v>186222852.18000001</v>
      </c>
      <c r="M26" s="19">
        <f t="shared" si="4"/>
        <v>186679559.62</v>
      </c>
      <c r="N26" s="65" t="s">
        <v>367</v>
      </c>
      <c r="O26" s="19">
        <v>83746700.370000005</v>
      </c>
      <c r="P26" s="19">
        <v>671050.51</v>
      </c>
      <c r="Q26" s="19"/>
      <c r="R26" s="19">
        <f t="shared" si="9"/>
        <v>671050.51</v>
      </c>
      <c r="S26" s="19">
        <v>18706492.149999999</v>
      </c>
      <c r="T26" s="19">
        <v>9120797</v>
      </c>
      <c r="U26" s="19">
        <v>7704495</v>
      </c>
      <c r="V26" s="19"/>
      <c r="W26" s="19"/>
      <c r="X26" s="19"/>
      <c r="Y26" s="19">
        <f t="shared" si="5"/>
        <v>35531784.149999999</v>
      </c>
      <c r="Z26" s="19">
        <f t="shared" si="6"/>
        <v>36202834.659999996</v>
      </c>
      <c r="AA26" s="50">
        <f t="shared" si="10"/>
        <v>46.932248355752648</v>
      </c>
      <c r="AB26" s="50">
        <f t="shared" si="0"/>
        <v>-80.919750860836587</v>
      </c>
      <c r="AC26" s="50">
        <f t="shared" si="1"/>
        <v>-80.606963754524841</v>
      </c>
    </row>
    <row r="27" spans="1:29" x14ac:dyDescent="0.55000000000000004">
      <c r="A27" s="20" t="s">
        <v>156</v>
      </c>
      <c r="B27" s="19">
        <v>73764918.960000008</v>
      </c>
      <c r="C27" s="19">
        <v>1466393.75</v>
      </c>
      <c r="D27" s="19"/>
      <c r="E27" s="19">
        <f t="shared" si="7"/>
        <v>1466393.75</v>
      </c>
      <c r="F27" s="19">
        <v>16310493.920000002</v>
      </c>
      <c r="G27" s="19"/>
      <c r="H27" s="19">
        <v>7274148</v>
      </c>
      <c r="I27" s="19">
        <v>3754105</v>
      </c>
      <c r="J27" s="19"/>
      <c r="K27" s="19">
        <v>0</v>
      </c>
      <c r="L27" s="19">
        <f t="shared" si="8"/>
        <v>27338746.920000002</v>
      </c>
      <c r="M27" s="19">
        <f t="shared" si="4"/>
        <v>28805140.670000002</v>
      </c>
      <c r="N27" s="65" t="s">
        <v>368</v>
      </c>
      <c r="O27" s="19">
        <v>79002019.199999988</v>
      </c>
      <c r="P27" s="19">
        <v>1653064.78</v>
      </c>
      <c r="Q27" s="19"/>
      <c r="R27" s="19">
        <f t="shared" si="9"/>
        <v>1653064.78</v>
      </c>
      <c r="S27" s="19">
        <v>11263530.85</v>
      </c>
      <c r="T27" s="19">
        <v>4314652</v>
      </c>
      <c r="U27" s="19">
        <v>3853760</v>
      </c>
      <c r="V27" s="19">
        <v>0</v>
      </c>
      <c r="W27" s="19"/>
      <c r="X27" s="19"/>
      <c r="Y27" s="19">
        <f t="shared" si="5"/>
        <v>19431942.850000001</v>
      </c>
      <c r="Z27" s="19">
        <f t="shared" si="6"/>
        <v>21085007.630000003</v>
      </c>
      <c r="AA27" s="50">
        <f t="shared" si="10"/>
        <v>12.729939008537103</v>
      </c>
      <c r="AB27" s="50">
        <f t="shared" si="0"/>
        <v>-28.921603806997016</v>
      </c>
      <c r="AC27" s="50">
        <f t="shared" si="1"/>
        <v>-26.801233600780044</v>
      </c>
    </row>
    <row r="28" spans="1:29" x14ac:dyDescent="0.55000000000000004">
      <c r="A28" s="20" t="s">
        <v>157</v>
      </c>
      <c r="B28" s="19">
        <v>62758357.300000004</v>
      </c>
      <c r="C28" s="19">
        <v>805143.67</v>
      </c>
      <c r="D28" s="19"/>
      <c r="E28" s="19">
        <f t="shared" si="7"/>
        <v>805143.67</v>
      </c>
      <c r="F28" s="19">
        <v>15622347.330000002</v>
      </c>
      <c r="G28" s="19"/>
      <c r="H28" s="19">
        <v>7337811</v>
      </c>
      <c r="I28" s="19">
        <v>1777358</v>
      </c>
      <c r="J28" s="19">
        <v>181795</v>
      </c>
      <c r="K28" s="19"/>
      <c r="L28" s="19">
        <f t="shared" si="8"/>
        <v>24919311.330000002</v>
      </c>
      <c r="M28" s="19">
        <f t="shared" si="4"/>
        <v>25724455.000000004</v>
      </c>
      <c r="N28" s="65" t="s">
        <v>369</v>
      </c>
      <c r="O28" s="19">
        <v>64816897.86999999</v>
      </c>
      <c r="P28" s="19">
        <v>1026024.3500000001</v>
      </c>
      <c r="Q28" s="19"/>
      <c r="R28" s="19">
        <f t="shared" si="9"/>
        <v>1026024.3500000001</v>
      </c>
      <c r="S28" s="19">
        <v>8007838.6100000013</v>
      </c>
      <c r="T28" s="19">
        <v>5049654</v>
      </c>
      <c r="U28" s="19">
        <v>1159648</v>
      </c>
      <c r="V28" s="19">
        <v>553333.07999999996</v>
      </c>
      <c r="W28" s="19"/>
      <c r="X28" s="19"/>
      <c r="Y28" s="19">
        <f t="shared" si="5"/>
        <v>14770473.690000001</v>
      </c>
      <c r="Z28" s="19">
        <f t="shared" si="6"/>
        <v>15796498.040000001</v>
      </c>
      <c r="AA28" s="50">
        <f t="shared" si="10"/>
        <v>27.433697640571406</v>
      </c>
      <c r="AB28" s="50">
        <f t="shared" si="0"/>
        <v>-40.726798207227979</v>
      </c>
      <c r="AC28" s="50">
        <f t="shared" si="1"/>
        <v>-38.59345887016849</v>
      </c>
    </row>
    <row r="29" spans="1:29" x14ac:dyDescent="0.55000000000000004">
      <c r="A29" s="20" t="s">
        <v>158</v>
      </c>
      <c r="B29" s="19">
        <v>74797957.750000015</v>
      </c>
      <c r="C29" s="19">
        <v>373854</v>
      </c>
      <c r="D29" s="19"/>
      <c r="E29" s="19">
        <f t="shared" si="7"/>
        <v>373854</v>
      </c>
      <c r="F29" s="19">
        <v>10415456.210000001</v>
      </c>
      <c r="G29" s="19">
        <v>22353771.25</v>
      </c>
      <c r="H29" s="19">
        <v>8276292</v>
      </c>
      <c r="I29" s="19">
        <v>9943906.25</v>
      </c>
      <c r="J29" s="19"/>
      <c r="K29" s="19"/>
      <c r="L29" s="19">
        <f t="shared" si="8"/>
        <v>50989425.710000001</v>
      </c>
      <c r="M29" s="19">
        <f t="shared" si="4"/>
        <v>51363279.710000001</v>
      </c>
      <c r="N29" s="65" t="s">
        <v>370</v>
      </c>
      <c r="O29" s="19">
        <v>78684617.559999987</v>
      </c>
      <c r="P29" s="19">
        <v>909551.92</v>
      </c>
      <c r="Q29" s="19"/>
      <c r="R29" s="19">
        <f t="shared" si="9"/>
        <v>909551.92</v>
      </c>
      <c r="S29" s="19">
        <v>9882386.2200000007</v>
      </c>
      <c r="T29" s="19">
        <v>6069834</v>
      </c>
      <c r="U29" s="19">
        <v>4335984</v>
      </c>
      <c r="V29" s="19"/>
      <c r="W29" s="19"/>
      <c r="X29" s="19"/>
      <c r="Y29" s="19">
        <f t="shared" si="5"/>
        <v>20288204.219999999</v>
      </c>
      <c r="Z29" s="19">
        <f t="shared" si="6"/>
        <v>21197756.140000001</v>
      </c>
      <c r="AA29" s="50">
        <f t="shared" si="10"/>
        <v>143.2906749693731</v>
      </c>
      <c r="AB29" s="50">
        <f t="shared" si="0"/>
        <v>-60.210957590720433</v>
      </c>
      <c r="AC29" s="50">
        <f t="shared" si="1"/>
        <v>-58.729745725577224</v>
      </c>
    </row>
    <row r="30" spans="1:29" x14ac:dyDescent="0.55000000000000004">
      <c r="A30" s="20" t="s">
        <v>159</v>
      </c>
      <c r="B30" s="19">
        <v>83737459.779999986</v>
      </c>
      <c r="C30" s="19">
        <v>960495.77</v>
      </c>
      <c r="D30" s="19"/>
      <c r="E30" s="19">
        <f t="shared" si="7"/>
        <v>960495.77</v>
      </c>
      <c r="F30" s="19">
        <v>18184839.100000001</v>
      </c>
      <c r="G30" s="19">
        <v>4556628</v>
      </c>
      <c r="H30" s="19">
        <v>10087983</v>
      </c>
      <c r="I30" s="19">
        <v>7971812</v>
      </c>
      <c r="J30" s="19"/>
      <c r="K30" s="19"/>
      <c r="L30" s="19">
        <f t="shared" si="8"/>
        <v>40801262.100000001</v>
      </c>
      <c r="M30" s="19">
        <f t="shared" si="4"/>
        <v>41761757.870000005</v>
      </c>
      <c r="N30" s="65" t="s">
        <v>371</v>
      </c>
      <c r="O30" s="19">
        <v>89076242.420000032</v>
      </c>
      <c r="P30" s="19">
        <v>1098914.5599999998</v>
      </c>
      <c r="Q30" s="19"/>
      <c r="R30" s="19">
        <f t="shared" si="9"/>
        <v>1098914.5599999998</v>
      </c>
      <c r="S30" s="19">
        <v>10196281.99</v>
      </c>
      <c r="T30" s="19">
        <v>5701392</v>
      </c>
      <c r="U30" s="19">
        <v>7033786</v>
      </c>
      <c r="V30" s="19"/>
      <c r="W30" s="19"/>
      <c r="X30" s="19"/>
      <c r="Y30" s="19">
        <f t="shared" si="5"/>
        <v>22931459.990000002</v>
      </c>
      <c r="Z30" s="19">
        <f t="shared" si="6"/>
        <v>24030374.550000001</v>
      </c>
      <c r="AA30" s="50">
        <f t="shared" si="10"/>
        <v>14.411181633834765</v>
      </c>
      <c r="AB30" s="50">
        <f t="shared" si="0"/>
        <v>-43.797179769103266</v>
      </c>
      <c r="AC30" s="50">
        <f t="shared" si="1"/>
        <v>-42.458421829837604</v>
      </c>
    </row>
    <row r="31" spans="1:29" x14ac:dyDescent="0.55000000000000004">
      <c r="A31" s="20" t="s">
        <v>160</v>
      </c>
      <c r="B31" s="19">
        <v>36747665.159999996</v>
      </c>
      <c r="C31" s="19">
        <v>461700.8</v>
      </c>
      <c r="D31" s="19"/>
      <c r="E31" s="19">
        <f t="shared" si="7"/>
        <v>461700.8</v>
      </c>
      <c r="F31" s="19">
        <v>6762145.0799999982</v>
      </c>
      <c r="G31" s="19">
        <v>9402774</v>
      </c>
      <c r="H31" s="19">
        <v>3570004</v>
      </c>
      <c r="I31" s="19">
        <v>1845150</v>
      </c>
      <c r="J31" s="19"/>
      <c r="K31" s="19"/>
      <c r="L31" s="19">
        <f t="shared" si="8"/>
        <v>21580073.079999998</v>
      </c>
      <c r="M31" s="19">
        <f t="shared" si="4"/>
        <v>22041773.879999999</v>
      </c>
      <c r="N31" s="65" t="s">
        <v>372</v>
      </c>
      <c r="O31" s="19">
        <v>38305425.309999995</v>
      </c>
      <c r="P31" s="19">
        <v>548017.04</v>
      </c>
      <c r="Q31" s="19"/>
      <c r="R31" s="19">
        <f t="shared" si="9"/>
        <v>548017.04</v>
      </c>
      <c r="S31" s="19">
        <v>3974591.74</v>
      </c>
      <c r="T31" s="19">
        <v>2088371</v>
      </c>
      <c r="U31" s="19">
        <v>3696079</v>
      </c>
      <c r="V31" s="19">
        <v>6000</v>
      </c>
      <c r="W31" s="19"/>
      <c r="X31" s="19"/>
      <c r="Y31" s="19">
        <f t="shared" si="5"/>
        <v>9765041.7400000002</v>
      </c>
      <c r="Z31" s="19">
        <f t="shared" si="6"/>
        <v>10313058.780000001</v>
      </c>
      <c r="AA31" s="50">
        <f t="shared" si="10"/>
        <v>18.695276248167659</v>
      </c>
      <c r="AB31" s="50">
        <f t="shared" si="0"/>
        <v>-54.749728122792803</v>
      </c>
      <c r="AC31" s="50">
        <f t="shared" si="1"/>
        <v>-53.211303064143394</v>
      </c>
    </row>
    <row r="32" spans="1:29" x14ac:dyDescent="0.55000000000000004">
      <c r="A32" s="20" t="s">
        <v>161</v>
      </c>
      <c r="B32" s="19">
        <v>49639144.549999997</v>
      </c>
      <c r="C32" s="19">
        <v>725915.74</v>
      </c>
      <c r="D32" s="19"/>
      <c r="E32" s="19">
        <f t="shared" si="7"/>
        <v>725915.74</v>
      </c>
      <c r="F32" s="19">
        <v>12020060.050000001</v>
      </c>
      <c r="G32" s="19">
        <v>1913700</v>
      </c>
      <c r="H32" s="19">
        <v>6185163</v>
      </c>
      <c r="I32" s="19">
        <v>4308089.2</v>
      </c>
      <c r="J32" s="19"/>
      <c r="K32" s="19"/>
      <c r="L32" s="19">
        <f t="shared" si="8"/>
        <v>24427012.25</v>
      </c>
      <c r="M32" s="19">
        <f t="shared" si="4"/>
        <v>25152927.989999998</v>
      </c>
      <c r="N32" s="65" t="s">
        <v>373</v>
      </c>
      <c r="O32" s="19">
        <v>51904430.140000008</v>
      </c>
      <c r="P32" s="19">
        <v>786747.79999999993</v>
      </c>
      <c r="Q32" s="19"/>
      <c r="R32" s="19">
        <f t="shared" si="9"/>
        <v>786747.79999999993</v>
      </c>
      <c r="S32" s="19">
        <v>7226445.0099999998</v>
      </c>
      <c r="T32" s="19">
        <v>5210802</v>
      </c>
      <c r="U32" s="19">
        <v>3123300</v>
      </c>
      <c r="V32" s="19"/>
      <c r="W32" s="19"/>
      <c r="X32" s="19"/>
      <c r="Y32" s="19">
        <f t="shared" si="5"/>
        <v>15560547.01</v>
      </c>
      <c r="Z32" s="19">
        <f t="shared" si="6"/>
        <v>16347294.810000001</v>
      </c>
      <c r="AA32" s="50">
        <f t="shared" si="10"/>
        <v>8.3800442183551418</v>
      </c>
      <c r="AB32" s="50">
        <f t="shared" si="0"/>
        <v>-36.297788486187052</v>
      </c>
      <c r="AC32" s="50">
        <f t="shared" si="1"/>
        <v>-35.008382258720879</v>
      </c>
    </row>
    <row r="33" spans="1:29" x14ac:dyDescent="0.55000000000000004">
      <c r="A33" s="20" t="s">
        <v>162</v>
      </c>
      <c r="B33" s="19">
        <v>28336828.949999999</v>
      </c>
      <c r="C33" s="19">
        <v>1278876.26</v>
      </c>
      <c r="D33" s="19"/>
      <c r="E33" s="19">
        <f t="shared" si="7"/>
        <v>1278876.26</v>
      </c>
      <c r="F33" s="19">
        <v>59383290.509999998</v>
      </c>
      <c r="G33" s="19"/>
      <c r="H33" s="19">
        <v>2444189</v>
      </c>
      <c r="I33" s="19">
        <v>1541273</v>
      </c>
      <c r="J33" s="19"/>
      <c r="K33" s="19"/>
      <c r="L33" s="19">
        <f t="shared" si="8"/>
        <v>63368752.509999998</v>
      </c>
      <c r="M33" s="19">
        <f t="shared" si="4"/>
        <v>64647628.769999996</v>
      </c>
      <c r="N33" s="65" t="s">
        <v>374</v>
      </c>
      <c r="O33" s="19">
        <v>29545023.859999996</v>
      </c>
      <c r="P33" s="19">
        <v>2854010.89</v>
      </c>
      <c r="Q33" s="19"/>
      <c r="R33" s="19">
        <f t="shared" si="9"/>
        <v>2854010.89</v>
      </c>
      <c r="S33" s="19">
        <v>9348573.9000000004</v>
      </c>
      <c r="T33" s="19">
        <v>1879999</v>
      </c>
      <c r="U33" s="19">
        <v>2363020</v>
      </c>
      <c r="V33" s="19"/>
      <c r="W33" s="19"/>
      <c r="X33" s="19"/>
      <c r="Y33" s="19">
        <f t="shared" si="5"/>
        <v>13591592.9</v>
      </c>
      <c r="Z33" s="19">
        <f t="shared" si="6"/>
        <v>16445603.790000001</v>
      </c>
      <c r="AA33" s="50">
        <f t="shared" si="10"/>
        <v>123.16552267535251</v>
      </c>
      <c r="AB33" s="50">
        <f t="shared" si="0"/>
        <v>-78.55158518726536</v>
      </c>
      <c r="AC33" s="50">
        <f t="shared" si="1"/>
        <v>-74.561164728084123</v>
      </c>
    </row>
    <row r="34" spans="1:29" x14ac:dyDescent="0.55000000000000004">
      <c r="A34" s="20" t="s">
        <v>163</v>
      </c>
      <c r="B34" s="19">
        <v>30887230.93</v>
      </c>
      <c r="C34" s="19">
        <v>1516723.34</v>
      </c>
      <c r="D34" s="19"/>
      <c r="E34" s="19">
        <f t="shared" si="7"/>
        <v>1516723.34</v>
      </c>
      <c r="F34" s="19">
        <v>6240995.5199999986</v>
      </c>
      <c r="G34" s="19"/>
      <c r="H34" s="19">
        <v>2418402.4900000002</v>
      </c>
      <c r="I34" s="19">
        <v>1581288</v>
      </c>
      <c r="J34" s="19"/>
      <c r="K34" s="19"/>
      <c r="L34" s="19">
        <f t="shared" si="8"/>
        <v>10240686.009999998</v>
      </c>
      <c r="M34" s="19">
        <f t="shared" si="4"/>
        <v>11757409.349999998</v>
      </c>
      <c r="N34" s="65" t="s">
        <v>375</v>
      </c>
      <c r="O34" s="19">
        <v>30780447.609999999</v>
      </c>
      <c r="P34" s="19">
        <v>622480.38</v>
      </c>
      <c r="Q34" s="19"/>
      <c r="R34" s="19">
        <f t="shared" si="9"/>
        <v>622480.38</v>
      </c>
      <c r="S34" s="19">
        <v>4510974.0599999996</v>
      </c>
      <c r="T34" s="19">
        <v>1736656</v>
      </c>
      <c r="U34" s="19">
        <v>1236736</v>
      </c>
      <c r="V34" s="19"/>
      <c r="W34" s="19"/>
      <c r="X34" s="19"/>
      <c r="Y34" s="19">
        <f t="shared" si="5"/>
        <v>7484366.0599999996</v>
      </c>
      <c r="Z34" s="19">
        <f t="shared" si="6"/>
        <v>8106846.4399999995</v>
      </c>
      <c r="AA34" s="50">
        <f t="shared" si="10"/>
        <v>-58.958871167631671</v>
      </c>
      <c r="AB34" s="50">
        <f t="shared" si="0"/>
        <v>-26.915383864991664</v>
      </c>
      <c r="AC34" s="50">
        <f t="shared" si="1"/>
        <v>-31.049041513554165</v>
      </c>
    </row>
    <row r="35" spans="1:29" x14ac:dyDescent="0.55000000000000004">
      <c r="A35" s="20" t="s">
        <v>164</v>
      </c>
      <c r="B35" s="19">
        <v>72867585.289999992</v>
      </c>
      <c r="C35" s="19">
        <v>1091728.71</v>
      </c>
      <c r="D35" s="19"/>
      <c r="E35" s="19">
        <f t="shared" si="7"/>
        <v>1091728.71</v>
      </c>
      <c r="F35" s="19">
        <v>15007188.379999999</v>
      </c>
      <c r="G35" s="19">
        <v>2876979</v>
      </c>
      <c r="H35" s="19">
        <v>11583623</v>
      </c>
      <c r="I35" s="19">
        <v>6012780</v>
      </c>
      <c r="J35" s="19"/>
      <c r="K35" s="19">
        <v>11443</v>
      </c>
      <c r="L35" s="19">
        <f t="shared" si="8"/>
        <v>35492013.379999995</v>
      </c>
      <c r="M35" s="19">
        <f t="shared" si="4"/>
        <v>36583742.089999996</v>
      </c>
      <c r="N35" s="65" t="s">
        <v>376</v>
      </c>
      <c r="O35" s="19">
        <v>75679863.189999983</v>
      </c>
      <c r="P35" s="19">
        <v>1192064.6600000004</v>
      </c>
      <c r="Q35" s="19"/>
      <c r="R35" s="19">
        <f t="shared" si="9"/>
        <v>1192064.6600000004</v>
      </c>
      <c r="S35" s="19">
        <v>7014718.1099999994</v>
      </c>
      <c r="T35" s="19">
        <v>7298718</v>
      </c>
      <c r="U35" s="19">
        <v>3776235</v>
      </c>
      <c r="V35" s="19"/>
      <c r="W35" s="19"/>
      <c r="X35" s="19"/>
      <c r="Y35" s="19">
        <f t="shared" si="5"/>
        <v>18089671.109999999</v>
      </c>
      <c r="Z35" s="19">
        <f t="shared" si="6"/>
        <v>19281735.77</v>
      </c>
      <c r="AA35" s="50">
        <f t="shared" si="10"/>
        <v>9.1905570569817119</v>
      </c>
      <c r="AB35" s="50">
        <f t="shared" si="0"/>
        <v>-49.031713370778625</v>
      </c>
      <c r="AC35" s="50">
        <f t="shared" si="1"/>
        <v>-47.294249662692174</v>
      </c>
    </row>
    <row r="36" spans="1:29" x14ac:dyDescent="0.55000000000000004">
      <c r="A36" s="20" t="s">
        <v>165</v>
      </c>
      <c r="B36" s="19">
        <v>76214026.919999972</v>
      </c>
      <c r="C36" s="19">
        <v>1713683.87</v>
      </c>
      <c r="D36" s="19"/>
      <c r="E36" s="19">
        <f t="shared" si="7"/>
        <v>1713683.87</v>
      </c>
      <c r="F36" s="19">
        <v>10961247.190000001</v>
      </c>
      <c r="G36" s="19"/>
      <c r="H36" s="19">
        <v>6993832</v>
      </c>
      <c r="I36" s="19">
        <v>3798584</v>
      </c>
      <c r="J36" s="19">
        <v>12215115</v>
      </c>
      <c r="K36" s="19"/>
      <c r="L36" s="19">
        <f t="shared" si="8"/>
        <v>33968778.189999998</v>
      </c>
      <c r="M36" s="19">
        <f t="shared" si="4"/>
        <v>35682462.059999995</v>
      </c>
      <c r="N36" s="65" t="s">
        <v>377</v>
      </c>
      <c r="O36" s="19">
        <v>79728173.149999991</v>
      </c>
      <c r="P36" s="19">
        <v>1841149.54</v>
      </c>
      <c r="Q36" s="19"/>
      <c r="R36" s="19">
        <f t="shared" si="9"/>
        <v>1841149.54</v>
      </c>
      <c r="S36" s="19">
        <v>9655579.0599999968</v>
      </c>
      <c r="T36" s="19">
        <v>6006392</v>
      </c>
      <c r="U36" s="19">
        <v>15143467</v>
      </c>
      <c r="V36" s="19">
        <v>481026.33</v>
      </c>
      <c r="W36" s="19"/>
      <c r="X36" s="19"/>
      <c r="Y36" s="19">
        <f t="shared" si="5"/>
        <v>31286464.389999993</v>
      </c>
      <c r="Z36" s="19">
        <f t="shared" si="6"/>
        <v>33127613.929999992</v>
      </c>
      <c r="AA36" s="50">
        <f t="shared" si="10"/>
        <v>7.4381087568969138</v>
      </c>
      <c r="AB36" s="50">
        <f t="shared" si="0"/>
        <v>-7.8964094174857475</v>
      </c>
      <c r="AC36" s="81">
        <f t="shared" si="1"/>
        <v>-7.1599547298727035</v>
      </c>
    </row>
    <row r="37" spans="1:29" x14ac:dyDescent="0.55000000000000004">
      <c r="A37" s="20" t="s">
        <v>166</v>
      </c>
      <c r="B37" s="19">
        <v>43521410.009999998</v>
      </c>
      <c r="C37" s="19">
        <v>1053904.1000000001</v>
      </c>
      <c r="D37" s="19"/>
      <c r="E37" s="19">
        <f t="shared" si="7"/>
        <v>1053904.1000000001</v>
      </c>
      <c r="F37" s="19">
        <v>9855665.9399999995</v>
      </c>
      <c r="G37" s="19">
        <v>54116110.5</v>
      </c>
      <c r="H37" s="19">
        <v>2938177</v>
      </c>
      <c r="I37" s="19">
        <v>2557941</v>
      </c>
      <c r="J37" s="19"/>
      <c r="K37" s="19"/>
      <c r="L37" s="19">
        <f t="shared" si="8"/>
        <v>69467894.439999998</v>
      </c>
      <c r="M37" s="19">
        <f t="shared" si="4"/>
        <v>70521798.539999992</v>
      </c>
      <c r="N37" s="65" t="s">
        <v>378</v>
      </c>
      <c r="O37" s="19">
        <v>43642077.929999985</v>
      </c>
      <c r="P37" s="19">
        <v>1163007.8399999999</v>
      </c>
      <c r="Q37" s="19"/>
      <c r="R37" s="19">
        <f t="shared" si="9"/>
        <v>1163007.8399999999</v>
      </c>
      <c r="S37" s="19">
        <v>6165943.7199999997</v>
      </c>
      <c r="T37" s="19">
        <v>2627690.2000000002</v>
      </c>
      <c r="U37" s="19">
        <v>2832370</v>
      </c>
      <c r="V37" s="19"/>
      <c r="W37" s="19"/>
      <c r="X37" s="19"/>
      <c r="Y37" s="19">
        <f t="shared" si="5"/>
        <v>11626003.92</v>
      </c>
      <c r="Z37" s="19">
        <f t="shared" si="6"/>
        <v>12789011.76</v>
      </c>
      <c r="AA37" s="50">
        <f t="shared" si="10"/>
        <v>10.352340407443121</v>
      </c>
      <c r="AB37" s="50">
        <f t="shared" si="0"/>
        <v>-83.264205697149094</v>
      </c>
      <c r="AC37" s="50">
        <f t="shared" si="1"/>
        <v>-81.865165062762728</v>
      </c>
    </row>
    <row r="38" spans="1:29" x14ac:dyDescent="0.55000000000000004">
      <c r="A38" s="20" t="s">
        <v>167</v>
      </c>
      <c r="B38" s="19">
        <v>49384283.750000007</v>
      </c>
      <c r="C38" s="19">
        <v>972813.1</v>
      </c>
      <c r="D38" s="19"/>
      <c r="E38" s="19">
        <f t="shared" si="7"/>
        <v>972813.1</v>
      </c>
      <c r="F38" s="19">
        <v>6908740.7499999991</v>
      </c>
      <c r="G38" s="19">
        <v>2320795.25</v>
      </c>
      <c r="H38" s="19">
        <v>4942603.5999999996</v>
      </c>
      <c r="I38" s="19">
        <v>2077565</v>
      </c>
      <c r="J38" s="19"/>
      <c r="K38" s="19">
        <v>6255</v>
      </c>
      <c r="L38" s="19">
        <f t="shared" si="8"/>
        <v>16255959.6</v>
      </c>
      <c r="M38" s="19">
        <f t="shared" si="4"/>
        <v>17228772.699999999</v>
      </c>
      <c r="N38" s="65" t="s">
        <v>379</v>
      </c>
      <c r="O38" s="19">
        <v>38526786.680000015</v>
      </c>
      <c r="P38" s="19">
        <v>1060021.79</v>
      </c>
      <c r="Q38" s="19"/>
      <c r="R38" s="19">
        <f t="shared" si="9"/>
        <v>1060021.79</v>
      </c>
      <c r="S38" s="19">
        <v>3370814.15</v>
      </c>
      <c r="T38" s="19">
        <v>2556890</v>
      </c>
      <c r="U38" s="19">
        <v>1133324</v>
      </c>
      <c r="V38" s="19">
        <v>310</v>
      </c>
      <c r="W38" s="19"/>
      <c r="X38" s="19"/>
      <c r="Y38" s="19">
        <f t="shared" si="5"/>
        <v>7061338.1500000004</v>
      </c>
      <c r="Z38" s="19">
        <f t="shared" si="6"/>
        <v>8121359.9400000004</v>
      </c>
      <c r="AA38" s="50">
        <f t="shared" si="10"/>
        <v>8.9645883674880675</v>
      </c>
      <c r="AB38" s="50">
        <f t="shared" ref="AB38:AB69" si="11">(Y38-L38)*100/L38</f>
        <v>-56.561542205112268</v>
      </c>
      <c r="AC38" s="50">
        <f t="shared" ref="AC38:AC69" si="12">(Z38-M38)*100/M38</f>
        <v>-52.861645565734335</v>
      </c>
    </row>
    <row r="39" spans="1:29" x14ac:dyDescent="0.55000000000000004">
      <c r="A39" s="20" t="s">
        <v>168</v>
      </c>
      <c r="B39" s="19">
        <v>57207145.260000005</v>
      </c>
      <c r="C39" s="19">
        <v>659194.57999999996</v>
      </c>
      <c r="D39" s="19"/>
      <c r="E39" s="19">
        <f t="shared" si="7"/>
        <v>659194.57999999996</v>
      </c>
      <c r="F39" s="19">
        <v>7118029.629999999</v>
      </c>
      <c r="G39" s="19"/>
      <c r="H39" s="19">
        <v>4846925</v>
      </c>
      <c r="I39" s="19">
        <v>6734559.5999999996</v>
      </c>
      <c r="J39" s="19"/>
      <c r="K39" s="19"/>
      <c r="L39" s="19">
        <f t="shared" si="8"/>
        <v>18699514.229999997</v>
      </c>
      <c r="M39" s="19">
        <f t="shared" si="4"/>
        <v>19358708.809999995</v>
      </c>
      <c r="N39" s="65" t="s">
        <v>380</v>
      </c>
      <c r="O39" s="19">
        <v>62186237.900000006</v>
      </c>
      <c r="P39" s="19">
        <v>806179.21999999974</v>
      </c>
      <c r="Q39" s="19"/>
      <c r="R39" s="19">
        <f t="shared" si="9"/>
        <v>806179.21999999974</v>
      </c>
      <c r="S39" s="19">
        <v>4634661.5199999996</v>
      </c>
      <c r="T39" s="19">
        <v>4261131</v>
      </c>
      <c r="U39" s="19">
        <v>3976492</v>
      </c>
      <c r="V39" s="19"/>
      <c r="W39" s="19"/>
      <c r="X39" s="19"/>
      <c r="Y39" s="19">
        <f t="shared" si="5"/>
        <v>12872284.52</v>
      </c>
      <c r="Z39" s="19">
        <f t="shared" si="6"/>
        <v>13678463.739999998</v>
      </c>
      <c r="AA39" s="50">
        <f t="shared" si="10"/>
        <v>22.297610517367996</v>
      </c>
      <c r="AB39" s="50">
        <f t="shared" si="11"/>
        <v>-31.162465710746961</v>
      </c>
      <c r="AC39" s="50">
        <f t="shared" si="12"/>
        <v>-29.342065763527533</v>
      </c>
    </row>
    <row r="40" spans="1:29" x14ac:dyDescent="0.55000000000000004">
      <c r="A40" s="20" t="s">
        <v>169</v>
      </c>
      <c r="B40" s="19">
        <v>78037700.949999988</v>
      </c>
      <c r="C40" s="19">
        <v>891166.52</v>
      </c>
      <c r="D40" s="19"/>
      <c r="E40" s="19">
        <f t="shared" si="7"/>
        <v>891166.52</v>
      </c>
      <c r="F40" s="19">
        <v>11347553.829999998</v>
      </c>
      <c r="G40" s="19"/>
      <c r="H40" s="19">
        <v>8861969</v>
      </c>
      <c r="I40" s="19">
        <v>5260105</v>
      </c>
      <c r="J40" s="19">
        <v>74473585.5</v>
      </c>
      <c r="K40" s="19"/>
      <c r="L40" s="19">
        <f t="shared" si="8"/>
        <v>99943213.329999998</v>
      </c>
      <c r="M40" s="19">
        <f t="shared" si="4"/>
        <v>100834379.84999999</v>
      </c>
      <c r="N40" s="65" t="s">
        <v>381</v>
      </c>
      <c r="O40" s="19">
        <v>87684930.640000001</v>
      </c>
      <c r="P40" s="19">
        <v>630995.41</v>
      </c>
      <c r="Q40" s="19"/>
      <c r="R40" s="19">
        <f t="shared" si="9"/>
        <v>630995.41</v>
      </c>
      <c r="S40" s="19">
        <v>7490996.4499999993</v>
      </c>
      <c r="T40" s="19">
        <v>4786381</v>
      </c>
      <c r="U40" s="19">
        <v>4169998</v>
      </c>
      <c r="V40" s="19"/>
      <c r="W40" s="19"/>
      <c r="X40" s="19"/>
      <c r="Y40" s="19">
        <f t="shared" ref="Y40:Y71" si="13">SUM(S40:X40)</f>
        <v>16447375.449999999</v>
      </c>
      <c r="Z40" s="19">
        <f t="shared" ref="Z40:Z71" si="14">R40+Y40</f>
        <v>17078370.859999999</v>
      </c>
      <c r="AA40" s="50">
        <f t="shared" si="10"/>
        <v>-29.19444392951387</v>
      </c>
      <c r="AB40" s="50">
        <f t="shared" si="11"/>
        <v>-83.543279326338222</v>
      </c>
      <c r="AC40" s="50">
        <f t="shared" si="12"/>
        <v>-83.062948485025061</v>
      </c>
    </row>
    <row r="41" spans="1:29" x14ac:dyDescent="0.55000000000000004">
      <c r="A41" s="20" t="s">
        <v>170</v>
      </c>
      <c r="B41" s="19">
        <v>70629435.840000004</v>
      </c>
      <c r="C41" s="19">
        <v>1716927.07</v>
      </c>
      <c r="D41" s="19"/>
      <c r="E41" s="19">
        <f t="shared" si="7"/>
        <v>1716927.07</v>
      </c>
      <c r="F41" s="19">
        <v>15781253.709999997</v>
      </c>
      <c r="G41" s="19">
        <v>19353114</v>
      </c>
      <c r="H41" s="19">
        <v>6983186</v>
      </c>
      <c r="I41" s="19">
        <v>26000</v>
      </c>
      <c r="J41" s="19"/>
      <c r="K41" s="19"/>
      <c r="L41" s="19">
        <f t="shared" si="8"/>
        <v>42143553.709999993</v>
      </c>
      <c r="M41" s="19">
        <f t="shared" si="4"/>
        <v>43860480.779999994</v>
      </c>
      <c r="N41" s="65" t="s">
        <v>382</v>
      </c>
      <c r="O41" s="19">
        <v>74035802.50999999</v>
      </c>
      <c r="P41" s="19">
        <v>1963408.7799999998</v>
      </c>
      <c r="Q41" s="19"/>
      <c r="R41" s="19">
        <f t="shared" si="9"/>
        <v>1963408.7799999998</v>
      </c>
      <c r="S41" s="19">
        <v>10184772.990000002</v>
      </c>
      <c r="T41" s="19">
        <v>4969294</v>
      </c>
      <c r="U41" s="19"/>
      <c r="V41" s="19"/>
      <c r="W41" s="19"/>
      <c r="X41" s="19"/>
      <c r="Y41" s="19">
        <f t="shared" si="13"/>
        <v>15154066.990000002</v>
      </c>
      <c r="Z41" s="19">
        <f t="shared" si="14"/>
        <v>17117475.770000003</v>
      </c>
      <c r="AA41" s="50">
        <f t="shared" si="10"/>
        <v>14.355980187323841</v>
      </c>
      <c r="AB41" s="50">
        <f t="shared" si="11"/>
        <v>-64.041791315751851</v>
      </c>
      <c r="AC41" s="50">
        <f t="shared" si="12"/>
        <v>-60.972895267930063</v>
      </c>
    </row>
    <row r="42" spans="1:29" x14ac:dyDescent="0.55000000000000004">
      <c r="A42" s="20" t="s">
        <v>171</v>
      </c>
      <c r="B42" s="19">
        <v>65210611.259999998</v>
      </c>
      <c r="C42" s="19">
        <v>1767423.75</v>
      </c>
      <c r="D42" s="19"/>
      <c r="E42" s="19">
        <f t="shared" si="7"/>
        <v>1767423.75</v>
      </c>
      <c r="F42" s="19">
        <v>15702181.709999999</v>
      </c>
      <c r="G42" s="19">
        <v>13634892</v>
      </c>
      <c r="H42" s="19">
        <v>5886276</v>
      </c>
      <c r="I42" s="19">
        <v>1656860</v>
      </c>
      <c r="J42" s="19"/>
      <c r="K42" s="19">
        <v>6000</v>
      </c>
      <c r="L42" s="19">
        <f t="shared" si="8"/>
        <v>36886209.710000001</v>
      </c>
      <c r="M42" s="19">
        <f t="shared" si="4"/>
        <v>38653633.460000001</v>
      </c>
      <c r="N42" s="65" t="s">
        <v>383</v>
      </c>
      <c r="O42" s="19">
        <v>69144644.850000009</v>
      </c>
      <c r="P42" s="19">
        <v>1837930.18</v>
      </c>
      <c r="Q42" s="19"/>
      <c r="R42" s="19">
        <f t="shared" si="9"/>
        <v>1837930.18</v>
      </c>
      <c r="S42" s="19">
        <v>8576628.8500000015</v>
      </c>
      <c r="T42" s="19">
        <v>4756987</v>
      </c>
      <c r="U42" s="19">
        <v>1840890</v>
      </c>
      <c r="V42" s="19"/>
      <c r="W42" s="19"/>
      <c r="X42" s="19"/>
      <c r="Y42" s="19">
        <f t="shared" si="13"/>
        <v>15174505.850000001</v>
      </c>
      <c r="Z42" s="19">
        <f t="shared" si="14"/>
        <v>17012436.030000001</v>
      </c>
      <c r="AA42" s="50">
        <f t="shared" si="10"/>
        <v>3.9892204684926256</v>
      </c>
      <c r="AB42" s="50">
        <f t="shared" si="11"/>
        <v>-58.861303535109137</v>
      </c>
      <c r="AC42" s="50">
        <f t="shared" si="12"/>
        <v>-55.987485503516751</v>
      </c>
    </row>
    <row r="43" spans="1:29" x14ac:dyDescent="0.55000000000000004">
      <c r="A43" s="20" t="s">
        <v>172</v>
      </c>
      <c r="B43" s="19">
        <v>43116217.199999996</v>
      </c>
      <c r="C43" s="19">
        <v>1618742.59</v>
      </c>
      <c r="D43" s="19">
        <v>0</v>
      </c>
      <c r="E43" s="19">
        <f t="shared" si="7"/>
        <v>1618742.59</v>
      </c>
      <c r="F43" s="19">
        <v>7960522.5900000017</v>
      </c>
      <c r="G43" s="19"/>
      <c r="H43" s="19">
        <v>3847583</v>
      </c>
      <c r="I43" s="19">
        <v>3098432</v>
      </c>
      <c r="J43" s="19"/>
      <c r="K43" s="19"/>
      <c r="L43" s="19">
        <f t="shared" si="8"/>
        <v>14906537.590000002</v>
      </c>
      <c r="M43" s="19">
        <f t="shared" si="4"/>
        <v>16525280.180000002</v>
      </c>
      <c r="N43" s="65" t="s">
        <v>384</v>
      </c>
      <c r="O43" s="19">
        <v>45278067.57</v>
      </c>
      <c r="P43" s="19">
        <v>1707188.87</v>
      </c>
      <c r="Q43" s="19"/>
      <c r="R43" s="19">
        <f t="shared" si="9"/>
        <v>1707188.87</v>
      </c>
      <c r="S43" s="19">
        <v>4400521.5299999993</v>
      </c>
      <c r="T43" s="19">
        <v>3258718</v>
      </c>
      <c r="U43" s="19">
        <v>2319428</v>
      </c>
      <c r="V43" s="19"/>
      <c r="W43" s="19"/>
      <c r="X43" s="19"/>
      <c r="Y43" s="19">
        <f t="shared" si="13"/>
        <v>9978667.5299999993</v>
      </c>
      <c r="Z43" s="19">
        <f t="shared" si="14"/>
        <v>11685856.399999999</v>
      </c>
      <c r="AA43" s="50">
        <f t="shared" si="10"/>
        <v>5.4638878686697208</v>
      </c>
      <c r="AB43" s="50">
        <f t="shared" si="11"/>
        <v>-33.058448551498955</v>
      </c>
      <c r="AC43" s="50">
        <f t="shared" si="12"/>
        <v>-29.284972643652946</v>
      </c>
    </row>
    <row r="44" spans="1:29" x14ac:dyDescent="0.55000000000000004">
      <c r="A44" s="20" t="s">
        <v>173</v>
      </c>
      <c r="B44" s="19">
        <v>27469789.289999995</v>
      </c>
      <c r="C44" s="19">
        <v>396931.62</v>
      </c>
      <c r="D44" s="19"/>
      <c r="E44" s="19">
        <f t="shared" si="7"/>
        <v>396931.62</v>
      </c>
      <c r="F44" s="19">
        <v>5732036.4100000001</v>
      </c>
      <c r="G44" s="19"/>
      <c r="H44" s="19">
        <v>3360329</v>
      </c>
      <c r="I44" s="19">
        <v>1066967</v>
      </c>
      <c r="J44" s="19">
        <v>28552012.5</v>
      </c>
      <c r="K44" s="19"/>
      <c r="L44" s="19">
        <f t="shared" si="8"/>
        <v>38711344.909999996</v>
      </c>
      <c r="M44" s="19">
        <f t="shared" si="4"/>
        <v>39108276.529999994</v>
      </c>
      <c r="N44" s="65" t="s">
        <v>385</v>
      </c>
      <c r="O44" s="19">
        <v>30543844.749999996</v>
      </c>
      <c r="P44" s="19">
        <v>512637.67</v>
      </c>
      <c r="Q44" s="19"/>
      <c r="R44" s="19">
        <f t="shared" si="9"/>
        <v>512637.67</v>
      </c>
      <c r="S44" s="19">
        <v>3858237.7199999997</v>
      </c>
      <c r="T44" s="19">
        <v>2102788</v>
      </c>
      <c r="U44" s="19">
        <v>1040820</v>
      </c>
      <c r="V44" s="19"/>
      <c r="W44" s="19"/>
      <c r="X44" s="19"/>
      <c r="Y44" s="19">
        <f t="shared" si="13"/>
        <v>7001845.7199999997</v>
      </c>
      <c r="Z44" s="19">
        <f t="shared" si="14"/>
        <v>7514483.3899999997</v>
      </c>
      <c r="AA44" s="50">
        <f t="shared" si="10"/>
        <v>29.150121625482996</v>
      </c>
      <c r="AB44" s="50">
        <f t="shared" si="11"/>
        <v>-81.912677701385505</v>
      </c>
      <c r="AC44" s="50">
        <f t="shared" si="12"/>
        <v>-80.785439664579357</v>
      </c>
    </row>
    <row r="45" spans="1:29" x14ac:dyDescent="0.55000000000000004">
      <c r="A45" s="20" t="s">
        <v>174</v>
      </c>
      <c r="B45" s="19">
        <v>77703787.900000006</v>
      </c>
      <c r="C45" s="19">
        <v>1590129.54</v>
      </c>
      <c r="D45" s="19">
        <v>24085.62</v>
      </c>
      <c r="E45" s="19">
        <f t="shared" si="7"/>
        <v>1614215.1600000001</v>
      </c>
      <c r="F45" s="19">
        <v>13036913.280000001</v>
      </c>
      <c r="G45" s="19"/>
      <c r="H45" s="19">
        <v>7722049</v>
      </c>
      <c r="I45" s="19">
        <v>3809169</v>
      </c>
      <c r="J45" s="19"/>
      <c r="K45" s="19"/>
      <c r="L45" s="19">
        <f t="shared" si="8"/>
        <v>24568131.280000001</v>
      </c>
      <c r="M45" s="19">
        <f t="shared" si="4"/>
        <v>26182346.440000001</v>
      </c>
      <c r="N45" s="65" t="s">
        <v>386</v>
      </c>
      <c r="O45" s="19">
        <v>83359077.989999995</v>
      </c>
      <c r="P45" s="19">
        <v>1659375.87</v>
      </c>
      <c r="Q45" s="19"/>
      <c r="R45" s="19">
        <f t="shared" si="9"/>
        <v>1659375.87</v>
      </c>
      <c r="S45" s="19">
        <v>13482554.319999998</v>
      </c>
      <c r="T45" s="19">
        <v>5766984.4500000002</v>
      </c>
      <c r="U45" s="19">
        <v>4539784</v>
      </c>
      <c r="V45" s="19"/>
      <c r="W45" s="19"/>
      <c r="X45" s="19"/>
      <c r="Y45" s="19">
        <f t="shared" si="13"/>
        <v>23789322.77</v>
      </c>
      <c r="Z45" s="19">
        <f t="shared" si="14"/>
        <v>25448698.640000001</v>
      </c>
      <c r="AA45" s="50">
        <f t="shared" si="10"/>
        <v>2.7976883825078165</v>
      </c>
      <c r="AB45" s="50">
        <f t="shared" si="11"/>
        <v>-3.1699949056931351</v>
      </c>
      <c r="AC45" s="81">
        <f t="shared" si="12"/>
        <v>-2.8020704778360601</v>
      </c>
    </row>
    <row r="46" spans="1:29" x14ac:dyDescent="0.55000000000000004">
      <c r="A46" s="20" t="s">
        <v>175</v>
      </c>
      <c r="B46" s="19">
        <v>40880315.040000007</v>
      </c>
      <c r="C46" s="19">
        <v>1170178.97</v>
      </c>
      <c r="D46" s="19"/>
      <c r="E46" s="19">
        <f t="shared" si="7"/>
        <v>1170178.97</v>
      </c>
      <c r="F46" s="19">
        <v>3873380.33</v>
      </c>
      <c r="G46" s="19">
        <v>446285</v>
      </c>
      <c r="H46" s="19">
        <v>2243571</v>
      </c>
      <c r="I46" s="19">
        <v>1458468</v>
      </c>
      <c r="J46" s="19"/>
      <c r="K46" s="19">
        <v>5675718</v>
      </c>
      <c r="L46" s="19">
        <f t="shared" si="8"/>
        <v>13697422.33</v>
      </c>
      <c r="M46" s="19">
        <f t="shared" si="4"/>
        <v>14867601.300000001</v>
      </c>
      <c r="N46" s="65" t="s">
        <v>387</v>
      </c>
      <c r="O46" s="19">
        <v>42451311.88000001</v>
      </c>
      <c r="P46" s="19">
        <v>974058.29</v>
      </c>
      <c r="Q46" s="19"/>
      <c r="R46" s="19">
        <f t="shared" si="9"/>
        <v>974058.29</v>
      </c>
      <c r="S46" s="19">
        <v>3492656.9000000004</v>
      </c>
      <c r="T46" s="19">
        <v>2083908</v>
      </c>
      <c r="U46" s="19">
        <v>1499184</v>
      </c>
      <c r="V46" s="19">
        <v>11289720</v>
      </c>
      <c r="W46" s="19"/>
      <c r="X46" s="19"/>
      <c r="Y46" s="19">
        <f t="shared" si="13"/>
        <v>18365468.899999999</v>
      </c>
      <c r="Z46" s="19">
        <f t="shared" si="14"/>
        <v>19339527.189999998</v>
      </c>
      <c r="AA46" s="50">
        <f t="shared" si="10"/>
        <v>-16.759887592237273</v>
      </c>
      <c r="AB46" s="50">
        <f t="shared" si="11"/>
        <v>34.079744769029098</v>
      </c>
      <c r="AC46" s="50">
        <f t="shared" si="12"/>
        <v>30.078328035336789</v>
      </c>
    </row>
    <row r="47" spans="1:29" x14ac:dyDescent="0.55000000000000004">
      <c r="A47" s="20" t="s">
        <v>176</v>
      </c>
      <c r="B47" s="19">
        <v>59632612.080000006</v>
      </c>
      <c r="C47" s="19">
        <v>311959.64</v>
      </c>
      <c r="D47" s="19"/>
      <c r="E47" s="19">
        <f t="shared" si="7"/>
        <v>311959.64</v>
      </c>
      <c r="F47" s="19">
        <v>6644978.8699999992</v>
      </c>
      <c r="G47" s="19"/>
      <c r="H47" s="19">
        <v>6794704.9900000002</v>
      </c>
      <c r="I47" s="19">
        <v>918245</v>
      </c>
      <c r="J47" s="19"/>
      <c r="K47" s="19"/>
      <c r="L47" s="19">
        <f t="shared" si="8"/>
        <v>14357928.859999999</v>
      </c>
      <c r="M47" s="19">
        <f t="shared" si="4"/>
        <v>14669888.5</v>
      </c>
      <c r="N47" s="65" t="s">
        <v>388</v>
      </c>
      <c r="O47" s="19">
        <v>64337354.409999996</v>
      </c>
      <c r="P47" s="19">
        <v>1093004.6099999999</v>
      </c>
      <c r="Q47" s="19"/>
      <c r="R47" s="19">
        <f t="shared" si="9"/>
        <v>1093004.6099999999</v>
      </c>
      <c r="S47" s="19">
        <v>5686733.9899999993</v>
      </c>
      <c r="T47" s="19">
        <v>3810447.51</v>
      </c>
      <c r="U47" s="19">
        <v>1463285</v>
      </c>
      <c r="V47" s="19"/>
      <c r="W47" s="19"/>
      <c r="X47" s="19"/>
      <c r="Y47" s="19">
        <f t="shared" si="13"/>
        <v>10960466.5</v>
      </c>
      <c r="Z47" s="19">
        <f t="shared" si="14"/>
        <v>12053471.109999999</v>
      </c>
      <c r="AA47" s="50">
        <f t="shared" si="10"/>
        <v>250.36731354094388</v>
      </c>
      <c r="AB47" s="50">
        <f t="shared" si="11"/>
        <v>-23.662621490381166</v>
      </c>
      <c r="AC47" s="81">
        <f t="shared" si="12"/>
        <v>-17.835291590662059</v>
      </c>
    </row>
    <row r="48" spans="1:29" x14ac:dyDescent="0.55000000000000004">
      <c r="A48" s="20" t="s">
        <v>177</v>
      </c>
      <c r="B48" s="19">
        <v>33080306.740000002</v>
      </c>
      <c r="C48" s="19">
        <v>931300.23</v>
      </c>
      <c r="D48" s="19"/>
      <c r="E48" s="19">
        <f t="shared" si="7"/>
        <v>931300.23</v>
      </c>
      <c r="F48" s="19">
        <v>6653506.6799999997</v>
      </c>
      <c r="G48" s="19">
        <v>1191651</v>
      </c>
      <c r="H48" s="19">
        <v>1851973</v>
      </c>
      <c r="I48" s="19">
        <v>1349260</v>
      </c>
      <c r="J48" s="19"/>
      <c r="K48" s="19"/>
      <c r="L48" s="19">
        <f t="shared" si="8"/>
        <v>11046390.68</v>
      </c>
      <c r="M48" s="19">
        <f t="shared" si="4"/>
        <v>11977690.91</v>
      </c>
      <c r="N48" s="65" t="s">
        <v>389</v>
      </c>
      <c r="O48" s="19">
        <v>34433078.75</v>
      </c>
      <c r="P48" s="19">
        <v>2084654.0000000002</v>
      </c>
      <c r="Q48" s="19"/>
      <c r="R48" s="19">
        <f t="shared" si="9"/>
        <v>2084654.0000000002</v>
      </c>
      <c r="S48" s="19">
        <v>4697005.8000000007</v>
      </c>
      <c r="T48" s="19">
        <v>1616776</v>
      </c>
      <c r="U48" s="19">
        <v>1398465</v>
      </c>
      <c r="V48" s="19">
        <v>7000</v>
      </c>
      <c r="W48" s="19"/>
      <c r="X48" s="19"/>
      <c r="Y48" s="19">
        <f t="shared" si="13"/>
        <v>7719246.8000000007</v>
      </c>
      <c r="Z48" s="19">
        <f t="shared" si="14"/>
        <v>9803900.8000000007</v>
      </c>
      <c r="AA48" s="50">
        <f t="shared" si="10"/>
        <v>123.84338936542518</v>
      </c>
      <c r="AB48" s="50">
        <f t="shared" si="11"/>
        <v>-30.119737535844592</v>
      </c>
      <c r="AC48" s="81">
        <f t="shared" si="12"/>
        <v>-18.148657586289303</v>
      </c>
    </row>
    <row r="49" spans="1:29" x14ac:dyDescent="0.55000000000000004">
      <c r="A49" s="20" t="s">
        <v>178</v>
      </c>
      <c r="B49" s="19">
        <v>42115215.900000006</v>
      </c>
      <c r="C49" s="19">
        <v>893404.59</v>
      </c>
      <c r="D49" s="19">
        <v>270586.78999999998</v>
      </c>
      <c r="E49" s="19">
        <f t="shared" si="7"/>
        <v>1163991.3799999999</v>
      </c>
      <c r="F49" s="19">
        <v>7696651.0300000012</v>
      </c>
      <c r="G49" s="19"/>
      <c r="H49" s="19">
        <v>2843347</v>
      </c>
      <c r="I49" s="19">
        <v>2389730</v>
      </c>
      <c r="J49" s="19"/>
      <c r="K49" s="19"/>
      <c r="L49" s="19">
        <f t="shared" si="8"/>
        <v>12929728.030000001</v>
      </c>
      <c r="M49" s="19">
        <f t="shared" si="4"/>
        <v>14093719.41</v>
      </c>
      <c r="N49" s="65" t="s">
        <v>390</v>
      </c>
      <c r="O49" s="19">
        <v>43204552.159999996</v>
      </c>
      <c r="P49" s="19">
        <v>1047525.6800000002</v>
      </c>
      <c r="Q49" s="19"/>
      <c r="R49" s="19">
        <f t="shared" si="9"/>
        <v>1047525.6800000002</v>
      </c>
      <c r="S49" s="19">
        <v>5048781.38</v>
      </c>
      <c r="T49" s="19">
        <v>2435984</v>
      </c>
      <c r="U49" s="19">
        <v>2157687</v>
      </c>
      <c r="V49" s="19">
        <v>18250</v>
      </c>
      <c r="W49" s="19"/>
      <c r="X49" s="19"/>
      <c r="Y49" s="19">
        <f t="shared" si="13"/>
        <v>9660702.379999999</v>
      </c>
      <c r="Z49" s="19">
        <f t="shared" si="14"/>
        <v>10708228.059999999</v>
      </c>
      <c r="AA49" s="50">
        <f t="shared" si="10"/>
        <v>-10.005718427227505</v>
      </c>
      <c r="AB49" s="50">
        <f t="shared" si="11"/>
        <v>-25.283019429450459</v>
      </c>
      <c r="AC49" s="50">
        <f t="shared" si="12"/>
        <v>-24.021276793675014</v>
      </c>
    </row>
    <row r="50" spans="1:29" x14ac:dyDescent="0.55000000000000004">
      <c r="A50" s="20" t="s">
        <v>179</v>
      </c>
      <c r="B50" s="19">
        <v>50886020.469999999</v>
      </c>
      <c r="C50" s="19">
        <v>1533636.8</v>
      </c>
      <c r="D50" s="19"/>
      <c r="E50" s="19">
        <f t="shared" si="7"/>
        <v>1533636.8</v>
      </c>
      <c r="F50" s="19">
        <v>8177464.2299999995</v>
      </c>
      <c r="G50" s="19">
        <v>15565229.25</v>
      </c>
      <c r="H50" s="19">
        <v>5765530.4399999995</v>
      </c>
      <c r="I50" s="19">
        <v>1992469</v>
      </c>
      <c r="J50" s="19"/>
      <c r="K50" s="19">
        <v>4079811.36</v>
      </c>
      <c r="L50" s="19">
        <f t="shared" si="8"/>
        <v>35580504.280000001</v>
      </c>
      <c r="M50" s="19">
        <f t="shared" si="4"/>
        <v>37114141.079999998</v>
      </c>
      <c r="N50" s="65" t="s">
        <v>391</v>
      </c>
      <c r="O50" s="19">
        <v>53410535.519999996</v>
      </c>
      <c r="P50" s="19">
        <v>1703491.7599999995</v>
      </c>
      <c r="Q50" s="19"/>
      <c r="R50" s="19">
        <f t="shared" si="9"/>
        <v>1703491.7599999995</v>
      </c>
      <c r="S50" s="19">
        <v>5835862.4099999983</v>
      </c>
      <c r="T50" s="19">
        <v>4153292</v>
      </c>
      <c r="U50" s="19">
        <v>2234235</v>
      </c>
      <c r="V50" s="19">
        <v>1944302.0000000002</v>
      </c>
      <c r="W50" s="19"/>
      <c r="X50" s="19"/>
      <c r="Y50" s="19">
        <f t="shared" si="13"/>
        <v>14167691.409999998</v>
      </c>
      <c r="Z50" s="19">
        <f t="shared" si="14"/>
        <v>15871183.169999998</v>
      </c>
      <c r="AA50" s="50">
        <f t="shared" si="10"/>
        <v>11.075305443896461</v>
      </c>
      <c r="AB50" s="50">
        <f t="shared" si="11"/>
        <v>-60.181308003653747</v>
      </c>
      <c r="AC50" s="50">
        <f t="shared" si="12"/>
        <v>-57.236830199601108</v>
      </c>
    </row>
    <row r="51" spans="1:29" x14ac:dyDescent="0.55000000000000004">
      <c r="A51" s="20" t="s">
        <v>180</v>
      </c>
      <c r="B51" s="19">
        <v>36124253.719999991</v>
      </c>
      <c r="C51" s="19">
        <v>820848.24</v>
      </c>
      <c r="D51" s="19"/>
      <c r="E51" s="19">
        <f t="shared" si="7"/>
        <v>820848.24</v>
      </c>
      <c r="F51" s="19">
        <v>7534666.879999999</v>
      </c>
      <c r="G51" s="19"/>
      <c r="H51" s="19">
        <v>3375107</v>
      </c>
      <c r="I51" s="19">
        <v>1838824</v>
      </c>
      <c r="J51" s="19">
        <v>284088</v>
      </c>
      <c r="K51" s="19">
        <v>7508758.0899999999</v>
      </c>
      <c r="L51" s="19">
        <f t="shared" si="8"/>
        <v>20541443.969999999</v>
      </c>
      <c r="M51" s="19">
        <f t="shared" si="4"/>
        <v>21362292.209999997</v>
      </c>
      <c r="N51" s="65" t="s">
        <v>392</v>
      </c>
      <c r="O51" s="19">
        <v>36532654.019999996</v>
      </c>
      <c r="P51" s="19">
        <v>884708.94000000006</v>
      </c>
      <c r="Q51" s="19"/>
      <c r="R51" s="19">
        <f t="shared" si="9"/>
        <v>884708.94000000006</v>
      </c>
      <c r="S51" s="19">
        <v>6332820.75</v>
      </c>
      <c r="T51" s="19">
        <v>2696677</v>
      </c>
      <c r="U51" s="19">
        <v>1889820</v>
      </c>
      <c r="V51" s="19">
        <v>2076489.48</v>
      </c>
      <c r="W51" s="19"/>
      <c r="X51" s="19"/>
      <c r="Y51" s="19">
        <f t="shared" si="13"/>
        <v>12995807.23</v>
      </c>
      <c r="Z51" s="19">
        <f t="shared" si="14"/>
        <v>13880516.17</v>
      </c>
      <c r="AA51" s="50">
        <f t="shared" si="10"/>
        <v>7.7798424712465817</v>
      </c>
      <c r="AB51" s="50">
        <f t="shared" si="11"/>
        <v>-36.733721110454141</v>
      </c>
      <c r="AC51" s="50">
        <f t="shared" si="12"/>
        <v>-35.02328292512388</v>
      </c>
    </row>
    <row r="52" spans="1:29" x14ac:dyDescent="0.55000000000000004">
      <c r="A52" s="20" t="s">
        <v>181</v>
      </c>
      <c r="B52" s="19">
        <v>76685300.820000023</v>
      </c>
      <c r="C52" s="19">
        <v>520820.44</v>
      </c>
      <c r="D52" s="19"/>
      <c r="E52" s="19">
        <f t="shared" si="7"/>
        <v>520820.44</v>
      </c>
      <c r="F52" s="19">
        <v>14924051.810000001</v>
      </c>
      <c r="G52" s="19"/>
      <c r="H52" s="19">
        <v>7178196</v>
      </c>
      <c r="I52" s="19">
        <v>2563149</v>
      </c>
      <c r="J52" s="19">
        <v>16161437.25</v>
      </c>
      <c r="K52" s="19"/>
      <c r="L52" s="19">
        <f t="shared" si="8"/>
        <v>40826834.060000002</v>
      </c>
      <c r="M52" s="19">
        <f t="shared" si="4"/>
        <v>41347654.5</v>
      </c>
      <c r="N52" s="65" t="s">
        <v>393</v>
      </c>
      <c r="O52" s="19">
        <v>78555299.209999979</v>
      </c>
      <c r="P52" s="19">
        <v>1624277.5</v>
      </c>
      <c r="Q52" s="19">
        <v>1</v>
      </c>
      <c r="R52" s="19">
        <f t="shared" si="9"/>
        <v>1624278.5</v>
      </c>
      <c r="S52" s="19">
        <v>8914055.540000001</v>
      </c>
      <c r="T52" s="19">
        <v>5599285</v>
      </c>
      <c r="U52" s="19">
        <v>3135630</v>
      </c>
      <c r="V52" s="19">
        <v>2446230.0099999998</v>
      </c>
      <c r="W52" s="19"/>
      <c r="X52" s="19"/>
      <c r="Y52" s="19">
        <f t="shared" si="13"/>
        <v>20095200.549999997</v>
      </c>
      <c r="Z52" s="19">
        <f t="shared" si="14"/>
        <v>21719479.049999997</v>
      </c>
      <c r="AA52" s="50">
        <f t="shared" si="10"/>
        <v>211.8691923842313</v>
      </c>
      <c r="AB52" s="50">
        <f t="shared" si="11"/>
        <v>-50.779429723922128</v>
      </c>
      <c r="AC52" s="50">
        <f t="shared" si="12"/>
        <v>-47.471073480117241</v>
      </c>
    </row>
    <row r="53" spans="1:29" x14ac:dyDescent="0.55000000000000004">
      <c r="A53" s="20" t="s">
        <v>182</v>
      </c>
      <c r="B53" s="19">
        <v>14561522.85</v>
      </c>
      <c r="C53" s="19">
        <v>1375606.41</v>
      </c>
      <c r="D53" s="19"/>
      <c r="E53" s="19">
        <f t="shared" si="7"/>
        <v>1375606.41</v>
      </c>
      <c r="F53" s="19">
        <v>8512680.5</v>
      </c>
      <c r="G53" s="19"/>
      <c r="H53" s="19">
        <v>1699299.5</v>
      </c>
      <c r="I53" s="19">
        <v>1492957</v>
      </c>
      <c r="J53" s="19"/>
      <c r="K53" s="19"/>
      <c r="L53" s="19">
        <f t="shared" si="8"/>
        <v>11704937</v>
      </c>
      <c r="M53" s="19">
        <f t="shared" si="4"/>
        <v>13080543.41</v>
      </c>
      <c r="N53" s="65" t="s">
        <v>394</v>
      </c>
      <c r="O53" s="19">
        <v>16259674.790000001</v>
      </c>
      <c r="P53" s="19">
        <v>1569910.3000000005</v>
      </c>
      <c r="Q53" s="19"/>
      <c r="R53" s="19">
        <f t="shared" si="9"/>
        <v>1569910.3000000005</v>
      </c>
      <c r="S53" s="19">
        <v>4830330</v>
      </c>
      <c r="T53" s="19">
        <v>1500607</v>
      </c>
      <c r="U53" s="19">
        <v>1111138</v>
      </c>
      <c r="V53" s="19"/>
      <c r="W53" s="19"/>
      <c r="X53" s="19"/>
      <c r="Y53" s="19">
        <f t="shared" si="13"/>
        <v>7442075</v>
      </c>
      <c r="Z53" s="19">
        <f t="shared" si="14"/>
        <v>9011985.3000000007</v>
      </c>
      <c r="AA53" s="50">
        <f t="shared" si="10"/>
        <v>14.124962531978941</v>
      </c>
      <c r="AB53" s="50">
        <f t="shared" si="11"/>
        <v>-36.41935022802771</v>
      </c>
      <c r="AC53" s="50">
        <f t="shared" si="12"/>
        <v>-31.103892112690136</v>
      </c>
    </row>
    <row r="54" spans="1:29" x14ac:dyDescent="0.55000000000000004">
      <c r="A54" s="20" t="s">
        <v>183</v>
      </c>
      <c r="B54" s="19">
        <v>65223185.450000003</v>
      </c>
      <c r="C54" s="19">
        <v>509278.43</v>
      </c>
      <c r="D54" s="19">
        <v>2</v>
      </c>
      <c r="E54" s="19">
        <f t="shared" si="7"/>
        <v>509280.43</v>
      </c>
      <c r="F54" s="19">
        <v>9085550.0199999996</v>
      </c>
      <c r="G54" s="19">
        <v>99317400</v>
      </c>
      <c r="H54" s="19">
        <v>4607188</v>
      </c>
      <c r="I54" s="19">
        <v>3573265.92</v>
      </c>
      <c r="J54" s="19"/>
      <c r="K54" s="19"/>
      <c r="L54" s="19">
        <f t="shared" si="8"/>
        <v>116583403.94</v>
      </c>
      <c r="M54" s="19">
        <f t="shared" si="4"/>
        <v>117092684.37</v>
      </c>
      <c r="N54" s="65" t="s">
        <v>395</v>
      </c>
      <c r="O54" s="19">
        <v>67059640.409999989</v>
      </c>
      <c r="P54" s="19">
        <v>944735.43</v>
      </c>
      <c r="Q54" s="19"/>
      <c r="R54" s="19">
        <f t="shared" si="9"/>
        <v>944735.43</v>
      </c>
      <c r="S54" s="19">
        <v>7828541.8700000001</v>
      </c>
      <c r="T54" s="19">
        <v>4097574</v>
      </c>
      <c r="U54" s="19">
        <v>2738634</v>
      </c>
      <c r="V54" s="19"/>
      <c r="W54" s="19"/>
      <c r="X54" s="19"/>
      <c r="Y54" s="19">
        <f t="shared" si="13"/>
        <v>14664749.870000001</v>
      </c>
      <c r="Z54" s="19">
        <f t="shared" si="14"/>
        <v>15609485.300000001</v>
      </c>
      <c r="AA54" s="50">
        <f t="shared" si="10"/>
        <v>85.503972732665204</v>
      </c>
      <c r="AB54" s="50">
        <f t="shared" si="11"/>
        <v>-87.421237179223851</v>
      </c>
      <c r="AC54" s="50">
        <f t="shared" si="12"/>
        <v>-86.669119950589106</v>
      </c>
    </row>
    <row r="55" spans="1:29" x14ac:dyDescent="0.55000000000000004">
      <c r="A55" s="20" t="s">
        <v>184</v>
      </c>
      <c r="B55" s="19">
        <v>30014230.659999996</v>
      </c>
      <c r="C55" s="19">
        <v>343395.59</v>
      </c>
      <c r="D55" s="19"/>
      <c r="E55" s="19">
        <f t="shared" si="7"/>
        <v>343395.59</v>
      </c>
      <c r="F55" s="19">
        <v>6926800.8699999992</v>
      </c>
      <c r="G55" s="19"/>
      <c r="H55" s="19">
        <v>2357381</v>
      </c>
      <c r="I55" s="19">
        <v>1998238</v>
      </c>
      <c r="J55" s="19"/>
      <c r="K55" s="19"/>
      <c r="L55" s="19">
        <f t="shared" si="8"/>
        <v>11282419.869999999</v>
      </c>
      <c r="M55" s="19">
        <f t="shared" si="4"/>
        <v>11625815.459999999</v>
      </c>
      <c r="N55" s="65" t="s">
        <v>396</v>
      </c>
      <c r="O55" s="19">
        <v>30578295.820000008</v>
      </c>
      <c r="P55" s="19">
        <v>431873.07</v>
      </c>
      <c r="Q55" s="19"/>
      <c r="R55" s="19">
        <f t="shared" si="9"/>
        <v>431873.07</v>
      </c>
      <c r="S55" s="19">
        <v>5220774.26</v>
      </c>
      <c r="T55" s="19">
        <v>1183889</v>
      </c>
      <c r="U55" s="19">
        <v>3468935</v>
      </c>
      <c r="V55" s="19"/>
      <c r="W55" s="19"/>
      <c r="X55" s="19"/>
      <c r="Y55" s="19">
        <f t="shared" si="13"/>
        <v>9873598.2599999998</v>
      </c>
      <c r="Z55" s="19">
        <f t="shared" si="14"/>
        <v>10305471.33</v>
      </c>
      <c r="AA55" s="50">
        <f t="shared" si="10"/>
        <v>25.765467751056434</v>
      </c>
      <c r="AB55" s="50">
        <f t="shared" si="11"/>
        <v>-12.486874502393427</v>
      </c>
      <c r="AC55" s="81">
        <f t="shared" si="12"/>
        <v>-11.357002307002034</v>
      </c>
    </row>
    <row r="56" spans="1:29" x14ac:dyDescent="0.55000000000000004">
      <c r="A56" s="20" t="s">
        <v>185</v>
      </c>
      <c r="B56" s="19">
        <v>37022101.549999997</v>
      </c>
      <c r="C56" s="19">
        <v>937913.35</v>
      </c>
      <c r="D56" s="19"/>
      <c r="E56" s="19">
        <f t="shared" si="7"/>
        <v>937913.35</v>
      </c>
      <c r="F56" s="19">
        <v>9744100.9399999976</v>
      </c>
      <c r="G56" s="19"/>
      <c r="H56" s="19">
        <v>4009917</v>
      </c>
      <c r="I56" s="19">
        <v>2505216</v>
      </c>
      <c r="J56" s="19"/>
      <c r="K56" s="19"/>
      <c r="L56" s="19">
        <f t="shared" si="8"/>
        <v>16259233.939999998</v>
      </c>
      <c r="M56" s="19">
        <f t="shared" si="4"/>
        <v>17197147.289999999</v>
      </c>
      <c r="N56" s="65" t="s">
        <v>397</v>
      </c>
      <c r="O56" s="19">
        <v>38407909.990000002</v>
      </c>
      <c r="P56" s="19">
        <v>959637.78</v>
      </c>
      <c r="Q56" s="19"/>
      <c r="R56" s="19">
        <f t="shared" si="9"/>
        <v>959637.78</v>
      </c>
      <c r="S56" s="19">
        <v>7018111.0000000009</v>
      </c>
      <c r="T56" s="19">
        <v>2527524</v>
      </c>
      <c r="U56" s="19">
        <v>3347025</v>
      </c>
      <c r="V56" s="19"/>
      <c r="W56" s="19"/>
      <c r="X56" s="19"/>
      <c r="Y56" s="19">
        <f t="shared" si="13"/>
        <v>12892660</v>
      </c>
      <c r="Z56" s="19">
        <f t="shared" si="14"/>
        <v>13852297.779999999</v>
      </c>
      <c r="AA56" s="50">
        <f t="shared" si="10"/>
        <v>2.3162512827011206</v>
      </c>
      <c r="AB56" s="50">
        <f t="shared" si="11"/>
        <v>-20.705612284215636</v>
      </c>
      <c r="AC56" s="81">
        <f t="shared" si="12"/>
        <v>-19.450025365224398</v>
      </c>
    </row>
    <row r="57" spans="1:29" x14ac:dyDescent="0.55000000000000004">
      <c r="A57" s="20" t="s">
        <v>186</v>
      </c>
      <c r="B57" s="19">
        <v>21466656.879999995</v>
      </c>
      <c r="C57" s="19">
        <v>450126.55</v>
      </c>
      <c r="D57" s="19">
        <v>0</v>
      </c>
      <c r="E57" s="19">
        <f t="shared" si="7"/>
        <v>450126.55</v>
      </c>
      <c r="F57" s="19">
        <v>6303933.5999999987</v>
      </c>
      <c r="G57" s="19"/>
      <c r="H57" s="19">
        <v>2750221</v>
      </c>
      <c r="I57" s="19">
        <v>3317741</v>
      </c>
      <c r="J57" s="19"/>
      <c r="K57" s="19"/>
      <c r="L57" s="19">
        <f t="shared" si="8"/>
        <v>12371895.599999998</v>
      </c>
      <c r="M57" s="19">
        <f t="shared" si="4"/>
        <v>12822022.149999999</v>
      </c>
      <c r="N57" s="65" t="s">
        <v>398</v>
      </c>
      <c r="O57" s="19">
        <v>22498766.249999996</v>
      </c>
      <c r="P57" s="19">
        <v>535680.35</v>
      </c>
      <c r="Q57" s="19"/>
      <c r="R57" s="19">
        <f t="shared" si="9"/>
        <v>535680.35</v>
      </c>
      <c r="S57" s="19">
        <v>5780705.0800000001</v>
      </c>
      <c r="T57" s="19">
        <v>2144674.25</v>
      </c>
      <c r="U57" s="19">
        <v>2686040</v>
      </c>
      <c r="V57" s="19"/>
      <c r="W57" s="19"/>
      <c r="X57" s="19"/>
      <c r="Y57" s="19">
        <f t="shared" si="13"/>
        <v>10611419.33</v>
      </c>
      <c r="Z57" s="19">
        <f t="shared" si="14"/>
        <v>11147099.68</v>
      </c>
      <c r="AA57" s="50">
        <f t="shared" si="10"/>
        <v>19.00661047432105</v>
      </c>
      <c r="AB57" s="50">
        <f t="shared" si="11"/>
        <v>-14.229640524932961</v>
      </c>
      <c r="AC57" s="81">
        <f t="shared" si="12"/>
        <v>-13.062857405842175</v>
      </c>
    </row>
    <row r="58" spans="1:29" x14ac:dyDescent="0.55000000000000004">
      <c r="A58" s="20" t="s">
        <v>187</v>
      </c>
      <c r="B58" s="19">
        <v>43867005.560000002</v>
      </c>
      <c r="C58" s="19">
        <v>376829.26</v>
      </c>
      <c r="D58" s="19"/>
      <c r="E58" s="19">
        <f t="shared" si="7"/>
        <v>376829.26</v>
      </c>
      <c r="F58" s="19">
        <v>11591952.199999999</v>
      </c>
      <c r="G58" s="19"/>
      <c r="H58" s="19">
        <v>3201865</v>
      </c>
      <c r="I58" s="19">
        <v>1283706</v>
      </c>
      <c r="J58" s="19"/>
      <c r="K58" s="19"/>
      <c r="L58" s="19">
        <f t="shared" si="8"/>
        <v>16077523.199999999</v>
      </c>
      <c r="M58" s="19">
        <f t="shared" si="4"/>
        <v>16454352.459999999</v>
      </c>
      <c r="N58" s="65" t="s">
        <v>399</v>
      </c>
      <c r="O58" s="19">
        <v>45091327.439999998</v>
      </c>
      <c r="P58" s="19">
        <v>522348.62</v>
      </c>
      <c r="Q58" s="19"/>
      <c r="R58" s="19">
        <f t="shared" si="9"/>
        <v>522348.62</v>
      </c>
      <c r="S58" s="19">
        <v>9173975.6899999995</v>
      </c>
      <c r="T58" s="19">
        <v>3087285</v>
      </c>
      <c r="U58" s="19">
        <v>1433740</v>
      </c>
      <c r="V58" s="19"/>
      <c r="W58" s="19"/>
      <c r="X58" s="19"/>
      <c r="Y58" s="19">
        <f t="shared" si="13"/>
        <v>13695000.689999999</v>
      </c>
      <c r="Z58" s="19">
        <f t="shared" si="14"/>
        <v>14217349.309999999</v>
      </c>
      <c r="AA58" s="50">
        <f t="shared" si="10"/>
        <v>38.616788940434184</v>
      </c>
      <c r="AB58" s="50">
        <f t="shared" si="11"/>
        <v>-14.818964839061776</v>
      </c>
      <c r="AC58" s="81">
        <f t="shared" si="12"/>
        <v>-13.595206225453618</v>
      </c>
    </row>
    <row r="59" spans="1:29" x14ac:dyDescent="0.55000000000000004">
      <c r="A59" s="20" t="s">
        <v>188</v>
      </c>
      <c r="B59" s="19">
        <v>47833510.110000007</v>
      </c>
      <c r="C59" s="19">
        <v>698030.87</v>
      </c>
      <c r="D59" s="19"/>
      <c r="E59" s="19">
        <f t="shared" si="7"/>
        <v>698030.87</v>
      </c>
      <c r="F59" s="19">
        <v>7902185.5600000005</v>
      </c>
      <c r="G59" s="19">
        <v>76875870</v>
      </c>
      <c r="H59" s="19">
        <v>4161269.7599999998</v>
      </c>
      <c r="I59" s="19">
        <v>2140763</v>
      </c>
      <c r="J59" s="19"/>
      <c r="K59" s="19"/>
      <c r="L59" s="19">
        <f t="shared" si="8"/>
        <v>91080088.320000008</v>
      </c>
      <c r="M59" s="19">
        <f t="shared" si="4"/>
        <v>91778119.190000013</v>
      </c>
      <c r="N59" s="65" t="s">
        <v>400</v>
      </c>
      <c r="O59" s="19">
        <v>50012934.539999992</v>
      </c>
      <c r="P59" s="19">
        <v>695769.69</v>
      </c>
      <c r="Q59" s="19">
        <v>2</v>
      </c>
      <c r="R59" s="19">
        <f t="shared" si="9"/>
        <v>695771.69</v>
      </c>
      <c r="S59" s="19">
        <v>6581602.6700000009</v>
      </c>
      <c r="T59" s="19">
        <v>3648780</v>
      </c>
      <c r="U59" s="19">
        <v>3291874</v>
      </c>
      <c r="V59" s="19"/>
      <c r="W59" s="19"/>
      <c r="X59" s="19"/>
      <c r="Y59" s="19">
        <f t="shared" si="13"/>
        <v>13522256.670000002</v>
      </c>
      <c r="Z59" s="19">
        <f t="shared" si="14"/>
        <v>14218028.360000001</v>
      </c>
      <c r="AA59" s="50">
        <f t="shared" si="10"/>
        <v>-0.32365044256567782</v>
      </c>
      <c r="AB59" s="50">
        <f t="shared" si="11"/>
        <v>-85.15344361273452</v>
      </c>
      <c r="AC59" s="50">
        <f t="shared" si="12"/>
        <v>-84.508259173882507</v>
      </c>
    </row>
    <row r="60" spans="1:29" x14ac:dyDescent="0.55000000000000004">
      <c r="A60" s="20" t="s">
        <v>189</v>
      </c>
      <c r="B60" s="19">
        <v>40329008.259999998</v>
      </c>
      <c r="C60" s="19">
        <v>834048.46</v>
      </c>
      <c r="D60" s="19">
        <v>1212542.8500000001</v>
      </c>
      <c r="E60" s="19">
        <f t="shared" si="7"/>
        <v>2046591.31</v>
      </c>
      <c r="F60" s="19">
        <v>7836971.5799999991</v>
      </c>
      <c r="G60" s="19">
        <v>251706342</v>
      </c>
      <c r="H60" s="19">
        <v>2100715</v>
      </c>
      <c r="I60" s="19">
        <v>971778</v>
      </c>
      <c r="J60" s="19"/>
      <c r="K60" s="19"/>
      <c r="L60" s="19">
        <f t="shared" si="8"/>
        <v>262615806.58000001</v>
      </c>
      <c r="M60" s="19">
        <f t="shared" si="4"/>
        <v>264662397.89000002</v>
      </c>
      <c r="N60" s="65" t="s">
        <v>401</v>
      </c>
      <c r="O60" s="19">
        <v>41530001.000000007</v>
      </c>
      <c r="P60" s="19">
        <v>863725.39</v>
      </c>
      <c r="Q60" s="19"/>
      <c r="R60" s="19">
        <f t="shared" si="9"/>
        <v>863725.39</v>
      </c>
      <c r="S60" s="19">
        <v>6870788.9199999999</v>
      </c>
      <c r="T60" s="19">
        <v>1634732</v>
      </c>
      <c r="U60" s="19">
        <v>1313425.7</v>
      </c>
      <c r="V60" s="19"/>
      <c r="W60" s="19"/>
      <c r="X60" s="19"/>
      <c r="Y60" s="19">
        <f t="shared" si="13"/>
        <v>9818946.6199999992</v>
      </c>
      <c r="Z60" s="19">
        <f t="shared" si="14"/>
        <v>10682672.01</v>
      </c>
      <c r="AA60" s="50">
        <f t="shared" si="10"/>
        <v>-57.796879827462959</v>
      </c>
      <c r="AB60" s="50">
        <f t="shared" si="11"/>
        <v>-96.261098390127216</v>
      </c>
      <c r="AC60" s="50">
        <f t="shared" si="12"/>
        <v>-95.963660839179752</v>
      </c>
    </row>
    <row r="61" spans="1:29" x14ac:dyDescent="0.55000000000000004">
      <c r="A61" s="20" t="s">
        <v>190</v>
      </c>
      <c r="B61" s="19">
        <v>51562232.519999996</v>
      </c>
      <c r="C61" s="19">
        <v>159347.35</v>
      </c>
      <c r="D61" s="19"/>
      <c r="E61" s="19">
        <f t="shared" si="7"/>
        <v>159347.35</v>
      </c>
      <c r="F61" s="19">
        <v>5940609.0699999994</v>
      </c>
      <c r="G61" s="19">
        <v>27699678</v>
      </c>
      <c r="H61" s="19">
        <v>6456338</v>
      </c>
      <c r="I61" s="19">
        <v>2682847</v>
      </c>
      <c r="J61" s="19"/>
      <c r="K61" s="19">
        <v>23534.29</v>
      </c>
      <c r="L61" s="19">
        <f t="shared" si="8"/>
        <v>42803006.359999999</v>
      </c>
      <c r="M61" s="19">
        <f t="shared" si="4"/>
        <v>42962353.710000001</v>
      </c>
      <c r="N61" s="65" t="s">
        <v>402</v>
      </c>
      <c r="O61" s="19">
        <v>54561551.460000008</v>
      </c>
      <c r="P61" s="19">
        <v>924268.52</v>
      </c>
      <c r="Q61" s="19"/>
      <c r="R61" s="19">
        <f t="shared" si="9"/>
        <v>924268.52</v>
      </c>
      <c r="S61" s="19">
        <v>6489965.54</v>
      </c>
      <c r="T61" s="19">
        <v>3567496.25</v>
      </c>
      <c r="U61" s="19">
        <v>2819147.75</v>
      </c>
      <c r="V61" s="19"/>
      <c r="W61" s="19"/>
      <c r="X61" s="19"/>
      <c r="Y61" s="19">
        <f t="shared" si="13"/>
        <v>12876609.539999999</v>
      </c>
      <c r="Z61" s="19">
        <f t="shared" si="14"/>
        <v>13800878.059999999</v>
      </c>
      <c r="AA61" s="50">
        <f t="shared" si="10"/>
        <v>480.03381920063305</v>
      </c>
      <c r="AB61" s="50">
        <f t="shared" si="11"/>
        <v>-69.916576813087204</v>
      </c>
      <c r="AC61" s="50">
        <f t="shared" si="12"/>
        <v>-67.876811049140258</v>
      </c>
    </row>
    <row r="62" spans="1:29" x14ac:dyDescent="0.55000000000000004">
      <c r="A62" s="20" t="s">
        <v>191</v>
      </c>
      <c r="B62" s="19">
        <v>42947088.870000005</v>
      </c>
      <c r="C62" s="19">
        <v>1168141.98</v>
      </c>
      <c r="D62" s="19"/>
      <c r="E62" s="19">
        <f t="shared" si="7"/>
        <v>1168141.98</v>
      </c>
      <c r="F62" s="19">
        <v>7903580.0299999993</v>
      </c>
      <c r="G62" s="19"/>
      <c r="H62" s="19">
        <v>2311487</v>
      </c>
      <c r="I62" s="19">
        <v>334365</v>
      </c>
      <c r="J62" s="19"/>
      <c r="K62" s="19"/>
      <c r="L62" s="19">
        <f t="shared" si="8"/>
        <v>10549432.029999999</v>
      </c>
      <c r="M62" s="19">
        <f t="shared" si="4"/>
        <v>11717574.01</v>
      </c>
      <c r="N62" s="65" t="s">
        <v>403</v>
      </c>
      <c r="O62" s="19">
        <v>44585707.400000006</v>
      </c>
      <c r="P62" s="19">
        <v>1193001.32</v>
      </c>
      <c r="Q62" s="19">
        <v>235200</v>
      </c>
      <c r="R62" s="19">
        <f t="shared" si="9"/>
        <v>1428201.32</v>
      </c>
      <c r="S62" s="19">
        <v>5030036.0600000015</v>
      </c>
      <c r="T62" s="19">
        <v>2012516</v>
      </c>
      <c r="U62" s="19">
        <v>184665</v>
      </c>
      <c r="V62" s="19"/>
      <c r="W62" s="19"/>
      <c r="X62" s="19"/>
      <c r="Y62" s="19">
        <f t="shared" si="13"/>
        <v>7227217.0600000015</v>
      </c>
      <c r="Z62" s="19">
        <f t="shared" si="14"/>
        <v>8655418.3800000008</v>
      </c>
      <c r="AA62" s="50">
        <f t="shared" si="10"/>
        <v>22.262648244180049</v>
      </c>
      <c r="AB62" s="50">
        <f t="shared" si="11"/>
        <v>-31.491884686800507</v>
      </c>
      <c r="AC62" s="50">
        <f t="shared" si="12"/>
        <v>-26.133017187573955</v>
      </c>
    </row>
    <row r="63" spans="1:29" x14ac:dyDescent="0.55000000000000004">
      <c r="A63" s="20" t="s">
        <v>192</v>
      </c>
      <c r="B63" s="19">
        <v>42399583.609999992</v>
      </c>
      <c r="C63" s="19">
        <v>2155975.86</v>
      </c>
      <c r="D63" s="19"/>
      <c r="E63" s="19">
        <f t="shared" si="7"/>
        <v>2155975.86</v>
      </c>
      <c r="F63" s="19">
        <v>10988451.729999999</v>
      </c>
      <c r="G63" s="19">
        <v>13317903</v>
      </c>
      <c r="H63" s="19">
        <v>2837043</v>
      </c>
      <c r="I63" s="19">
        <v>3539359</v>
      </c>
      <c r="J63" s="19"/>
      <c r="K63" s="19"/>
      <c r="L63" s="19">
        <f t="shared" si="8"/>
        <v>30682756.729999997</v>
      </c>
      <c r="M63" s="19">
        <f t="shared" si="4"/>
        <v>32838732.589999996</v>
      </c>
      <c r="N63" s="65" t="s">
        <v>404</v>
      </c>
      <c r="O63" s="19">
        <v>45486419.280000001</v>
      </c>
      <c r="P63" s="19">
        <v>2352518.4100000006</v>
      </c>
      <c r="Q63" s="19"/>
      <c r="R63" s="19">
        <f t="shared" si="9"/>
        <v>2352518.4100000006</v>
      </c>
      <c r="S63" s="19">
        <v>6778667.9100000001</v>
      </c>
      <c r="T63" s="19">
        <v>2767428</v>
      </c>
      <c r="U63" s="19">
        <v>1692242</v>
      </c>
      <c r="V63" s="19"/>
      <c r="W63" s="19"/>
      <c r="X63" s="19"/>
      <c r="Y63" s="19">
        <f t="shared" si="13"/>
        <v>11238337.91</v>
      </c>
      <c r="Z63" s="19">
        <f t="shared" si="14"/>
        <v>13590856.32</v>
      </c>
      <c r="AA63" s="50">
        <f t="shared" si="10"/>
        <v>9.1161758184064627</v>
      </c>
      <c r="AB63" s="50">
        <f t="shared" si="11"/>
        <v>-63.372463534178664</v>
      </c>
      <c r="AC63" s="50">
        <f t="shared" si="12"/>
        <v>-58.61333477852105</v>
      </c>
    </row>
    <row r="64" spans="1:29" x14ac:dyDescent="0.55000000000000004">
      <c r="A64" s="20" t="s">
        <v>193</v>
      </c>
      <c r="B64" s="19">
        <v>47059638.540000007</v>
      </c>
      <c r="C64" s="19">
        <v>1999619.4</v>
      </c>
      <c r="D64" s="19"/>
      <c r="E64" s="19">
        <f t="shared" si="7"/>
        <v>1999619.4</v>
      </c>
      <c r="F64" s="19">
        <v>12209944.149999999</v>
      </c>
      <c r="G64" s="19">
        <v>137582860.5</v>
      </c>
      <c r="H64" s="19">
        <v>3052036</v>
      </c>
      <c r="I64" s="19"/>
      <c r="J64" s="19"/>
      <c r="K64" s="19"/>
      <c r="L64" s="19">
        <f t="shared" si="8"/>
        <v>152844840.65000001</v>
      </c>
      <c r="M64" s="19">
        <f t="shared" si="4"/>
        <v>154844460.05000001</v>
      </c>
      <c r="N64" s="65" t="s">
        <v>405</v>
      </c>
      <c r="O64" s="19">
        <v>50690021.039999992</v>
      </c>
      <c r="P64" s="19">
        <v>2627498.8499999996</v>
      </c>
      <c r="Q64" s="19"/>
      <c r="R64" s="19">
        <f t="shared" si="9"/>
        <v>2627498.8499999996</v>
      </c>
      <c r="S64" s="19">
        <v>10709389.690000001</v>
      </c>
      <c r="T64" s="19">
        <v>3186224</v>
      </c>
      <c r="U64" s="19">
        <v>1189135</v>
      </c>
      <c r="V64" s="19"/>
      <c r="W64" s="19"/>
      <c r="X64" s="19"/>
      <c r="Y64" s="19">
        <f t="shared" si="13"/>
        <v>15084748.690000001</v>
      </c>
      <c r="Z64" s="19">
        <f t="shared" si="14"/>
        <v>17712247.539999999</v>
      </c>
      <c r="AA64" s="50">
        <f t="shared" si="10"/>
        <v>31.399947910087278</v>
      </c>
      <c r="AB64" s="50">
        <f t="shared" si="11"/>
        <v>-90.130678519569642</v>
      </c>
      <c r="AC64" s="50">
        <f t="shared" si="12"/>
        <v>-88.561264940133711</v>
      </c>
    </row>
    <row r="65" spans="1:29" x14ac:dyDescent="0.55000000000000004">
      <c r="A65" s="20" t="s">
        <v>194</v>
      </c>
      <c r="B65" s="19">
        <v>37837868.860000007</v>
      </c>
      <c r="C65" s="19">
        <v>647484.41</v>
      </c>
      <c r="D65" s="19"/>
      <c r="E65" s="19">
        <f t="shared" si="7"/>
        <v>647484.41</v>
      </c>
      <c r="F65" s="19">
        <v>3273908.66</v>
      </c>
      <c r="G65" s="19"/>
      <c r="H65" s="19">
        <v>1894090</v>
      </c>
      <c r="I65" s="19">
        <v>1371878</v>
      </c>
      <c r="J65" s="19"/>
      <c r="K65" s="19"/>
      <c r="L65" s="19">
        <f t="shared" si="8"/>
        <v>6539876.6600000001</v>
      </c>
      <c r="M65" s="19">
        <f t="shared" si="4"/>
        <v>7187361.0700000003</v>
      </c>
      <c r="N65" s="65" t="s">
        <v>406</v>
      </c>
      <c r="O65" s="19">
        <v>39351612.970000014</v>
      </c>
      <c r="P65" s="19">
        <v>630479.28999999992</v>
      </c>
      <c r="Q65" s="19"/>
      <c r="R65" s="19">
        <f t="shared" si="9"/>
        <v>630479.28999999992</v>
      </c>
      <c r="S65" s="19">
        <v>3550805.75</v>
      </c>
      <c r="T65" s="19">
        <v>1941304</v>
      </c>
      <c r="U65" s="19">
        <v>1157335</v>
      </c>
      <c r="V65" s="19"/>
      <c r="W65" s="19"/>
      <c r="X65" s="19"/>
      <c r="Y65" s="19">
        <f t="shared" si="13"/>
        <v>6649444.75</v>
      </c>
      <c r="Z65" s="19">
        <f t="shared" si="14"/>
        <v>7279924.04</v>
      </c>
      <c r="AA65" s="50">
        <f t="shared" si="10"/>
        <v>-2.6263365939575456</v>
      </c>
      <c r="AB65" s="50">
        <f t="shared" si="11"/>
        <v>1.6753846547313913</v>
      </c>
      <c r="AC65" s="81">
        <f t="shared" si="12"/>
        <v>1.2878575195888933</v>
      </c>
    </row>
    <row r="66" spans="1:29" x14ac:dyDescent="0.55000000000000004">
      <c r="A66" s="20" t="s">
        <v>195</v>
      </c>
      <c r="B66" s="19">
        <v>14871946.930000002</v>
      </c>
      <c r="C66" s="19">
        <v>183707.9</v>
      </c>
      <c r="D66" s="19"/>
      <c r="E66" s="19">
        <f t="shared" si="7"/>
        <v>183707.9</v>
      </c>
      <c r="F66" s="19">
        <v>1795406.41</v>
      </c>
      <c r="G66" s="19"/>
      <c r="H66" s="19">
        <v>484444</v>
      </c>
      <c r="I66" s="19">
        <v>645320</v>
      </c>
      <c r="J66" s="19"/>
      <c r="K66" s="19"/>
      <c r="L66" s="19">
        <f t="shared" si="8"/>
        <v>2925170.41</v>
      </c>
      <c r="M66" s="19">
        <f t="shared" si="4"/>
        <v>3108878.31</v>
      </c>
      <c r="N66" s="65" t="s">
        <v>407</v>
      </c>
      <c r="O66" s="19">
        <v>15863598.290000001</v>
      </c>
      <c r="P66" s="19">
        <v>236268.87</v>
      </c>
      <c r="Q66" s="19"/>
      <c r="R66" s="19">
        <f t="shared" si="9"/>
        <v>236268.87</v>
      </c>
      <c r="S66" s="19">
        <v>4448364.18</v>
      </c>
      <c r="T66" s="19">
        <v>714993.1</v>
      </c>
      <c r="U66" s="19">
        <v>340210</v>
      </c>
      <c r="V66" s="19">
        <v>99500</v>
      </c>
      <c r="W66" s="19"/>
      <c r="X66" s="19"/>
      <c r="Y66" s="19">
        <f t="shared" si="13"/>
        <v>5603067.2799999993</v>
      </c>
      <c r="Z66" s="19">
        <f t="shared" si="14"/>
        <v>5839336.1499999994</v>
      </c>
      <c r="AA66" s="50">
        <f t="shared" si="10"/>
        <v>28.611164789320437</v>
      </c>
      <c r="AB66" s="50">
        <f t="shared" si="11"/>
        <v>91.546696248715264</v>
      </c>
      <c r="AC66" s="50">
        <f t="shared" si="12"/>
        <v>87.827749037883677</v>
      </c>
    </row>
    <row r="67" spans="1:29" x14ac:dyDescent="0.55000000000000004">
      <c r="A67" s="20" t="s">
        <v>196</v>
      </c>
      <c r="B67" s="19">
        <v>15958657.659999998</v>
      </c>
      <c r="C67" s="19">
        <v>272520.08</v>
      </c>
      <c r="D67" s="19">
        <v>10</v>
      </c>
      <c r="E67" s="19">
        <f t="shared" si="7"/>
        <v>272530.08</v>
      </c>
      <c r="F67" s="19">
        <v>2367288.73</v>
      </c>
      <c r="G67" s="19"/>
      <c r="H67" s="19">
        <v>485642</v>
      </c>
      <c r="I67" s="19">
        <v>625265</v>
      </c>
      <c r="J67" s="19"/>
      <c r="K67" s="19"/>
      <c r="L67" s="19">
        <f t="shared" si="8"/>
        <v>3478195.73</v>
      </c>
      <c r="M67" s="19">
        <f t="shared" si="4"/>
        <v>3750725.81</v>
      </c>
      <c r="N67" s="65" t="s">
        <v>408</v>
      </c>
      <c r="O67" s="19">
        <v>18006394.619999997</v>
      </c>
      <c r="P67" s="19">
        <v>268943.78999999998</v>
      </c>
      <c r="Q67" s="19"/>
      <c r="R67" s="19">
        <f t="shared" si="9"/>
        <v>268943.78999999998</v>
      </c>
      <c r="S67" s="19">
        <v>2779873.3099999991</v>
      </c>
      <c r="T67" s="19">
        <v>632918</v>
      </c>
      <c r="U67" s="19">
        <v>479260</v>
      </c>
      <c r="V67" s="19"/>
      <c r="W67" s="19"/>
      <c r="X67" s="19"/>
      <c r="Y67" s="19">
        <f t="shared" si="13"/>
        <v>3892051.3099999991</v>
      </c>
      <c r="Z67" s="19">
        <f t="shared" si="14"/>
        <v>4160995.0999999992</v>
      </c>
      <c r="AA67" s="50">
        <f t="shared" si="10"/>
        <v>-1.3159244660259291</v>
      </c>
      <c r="AB67" s="50">
        <f t="shared" si="11"/>
        <v>11.898570756971147</v>
      </c>
      <c r="AC67" s="81">
        <f t="shared" si="12"/>
        <v>10.9383972804986</v>
      </c>
    </row>
    <row r="68" spans="1:29" x14ac:dyDescent="0.55000000000000004">
      <c r="A68" s="20" t="s">
        <v>197</v>
      </c>
      <c r="B68" s="19">
        <v>32260410.23</v>
      </c>
      <c r="C68" s="19">
        <v>1237963.5</v>
      </c>
      <c r="D68" s="19">
        <v>0</v>
      </c>
      <c r="E68" s="19">
        <f t="shared" si="7"/>
        <v>1237963.5</v>
      </c>
      <c r="F68" s="19">
        <v>4272906.5599999996</v>
      </c>
      <c r="G68" s="19"/>
      <c r="H68" s="19">
        <v>1800801</v>
      </c>
      <c r="I68" s="19">
        <v>1516195</v>
      </c>
      <c r="J68" s="19"/>
      <c r="K68" s="19"/>
      <c r="L68" s="19">
        <f t="shared" si="8"/>
        <v>7589902.5599999996</v>
      </c>
      <c r="M68" s="19">
        <f t="shared" si="4"/>
        <v>8827866.0599999987</v>
      </c>
      <c r="N68" s="65" t="s">
        <v>409</v>
      </c>
      <c r="O68" s="19">
        <v>32616359.740000002</v>
      </c>
      <c r="P68" s="19">
        <v>915544.33</v>
      </c>
      <c r="Q68" s="19"/>
      <c r="R68" s="19">
        <f t="shared" si="9"/>
        <v>915544.33</v>
      </c>
      <c r="S68" s="19">
        <v>4071908.89</v>
      </c>
      <c r="T68" s="19">
        <v>2198158</v>
      </c>
      <c r="U68" s="19">
        <v>1454020</v>
      </c>
      <c r="V68" s="19"/>
      <c r="W68" s="19"/>
      <c r="X68" s="19"/>
      <c r="Y68" s="19">
        <f t="shared" si="13"/>
        <v>7724086.8900000006</v>
      </c>
      <c r="Z68" s="19">
        <f t="shared" si="14"/>
        <v>8639631.2200000007</v>
      </c>
      <c r="AA68" s="50">
        <f t="shared" si="10"/>
        <v>-26.044319561925697</v>
      </c>
      <c r="AB68" s="50">
        <f t="shared" si="11"/>
        <v>1.7679321827815535</v>
      </c>
      <c r="AC68" s="81">
        <f t="shared" si="12"/>
        <v>-2.1322801990948879</v>
      </c>
    </row>
    <row r="69" spans="1:29" x14ac:dyDescent="0.55000000000000004">
      <c r="A69" s="20" t="s">
        <v>198</v>
      </c>
      <c r="B69" s="19">
        <v>31234409.210000001</v>
      </c>
      <c r="C69" s="19">
        <v>408365.25</v>
      </c>
      <c r="D69" s="19"/>
      <c r="E69" s="19">
        <f t="shared" si="7"/>
        <v>408365.25</v>
      </c>
      <c r="F69" s="19">
        <v>6833133.0199999996</v>
      </c>
      <c r="G69" s="19">
        <v>5531351</v>
      </c>
      <c r="H69" s="19">
        <v>2077143</v>
      </c>
      <c r="I69" s="19">
        <v>1642129</v>
      </c>
      <c r="J69" s="19"/>
      <c r="K69" s="19">
        <v>1540</v>
      </c>
      <c r="L69" s="19">
        <f t="shared" si="8"/>
        <v>16085296.02</v>
      </c>
      <c r="M69" s="19">
        <f t="shared" si="4"/>
        <v>16493661.27</v>
      </c>
      <c r="N69" s="65" t="s">
        <v>410</v>
      </c>
      <c r="O69" s="19">
        <v>31383678.800000001</v>
      </c>
      <c r="P69" s="19">
        <v>495133.29</v>
      </c>
      <c r="Q69" s="19"/>
      <c r="R69" s="19">
        <f t="shared" si="9"/>
        <v>495133.29</v>
      </c>
      <c r="S69" s="19">
        <v>24061650.259999998</v>
      </c>
      <c r="T69" s="19">
        <v>2072698</v>
      </c>
      <c r="U69" s="19">
        <v>2159870</v>
      </c>
      <c r="V69" s="19"/>
      <c r="W69" s="19"/>
      <c r="X69" s="19"/>
      <c r="Y69" s="19">
        <f t="shared" si="13"/>
        <v>28294218.259999998</v>
      </c>
      <c r="Z69" s="19">
        <f t="shared" si="14"/>
        <v>28789351.549999997</v>
      </c>
      <c r="AA69" s="50">
        <f t="shared" si="10"/>
        <v>21.247655132262107</v>
      </c>
      <c r="AB69" s="50">
        <f t="shared" si="11"/>
        <v>75.901134954680174</v>
      </c>
      <c r="AC69" s="50">
        <f t="shared" si="12"/>
        <v>74.547973786538165</v>
      </c>
    </row>
    <row r="70" spans="1:29" x14ac:dyDescent="0.55000000000000004">
      <c r="A70" s="20" t="s">
        <v>199</v>
      </c>
      <c r="B70" s="19">
        <v>45572321.439999998</v>
      </c>
      <c r="C70" s="19">
        <v>2234553.98</v>
      </c>
      <c r="D70" s="19"/>
      <c r="E70" s="19">
        <f t="shared" si="7"/>
        <v>2234553.98</v>
      </c>
      <c r="F70" s="19">
        <v>6624072.5899999999</v>
      </c>
      <c r="G70" s="19"/>
      <c r="H70" s="19">
        <v>3878604</v>
      </c>
      <c r="I70" s="19">
        <v>4172682</v>
      </c>
      <c r="J70" s="19"/>
      <c r="K70" s="19"/>
      <c r="L70" s="19">
        <f t="shared" si="8"/>
        <v>14675358.59</v>
      </c>
      <c r="M70" s="19">
        <f t="shared" si="4"/>
        <v>16909912.57</v>
      </c>
      <c r="N70" s="65" t="s">
        <v>411</v>
      </c>
      <c r="O70" s="19">
        <v>48074735.939999998</v>
      </c>
      <c r="P70" s="19">
        <v>2310905.7400000002</v>
      </c>
      <c r="Q70" s="19"/>
      <c r="R70" s="19">
        <f t="shared" si="9"/>
        <v>2310905.7400000002</v>
      </c>
      <c r="S70" s="19">
        <v>6275507.3799999999</v>
      </c>
      <c r="T70" s="19">
        <v>6269717</v>
      </c>
      <c r="U70" s="19">
        <v>3210960</v>
      </c>
      <c r="V70" s="19"/>
      <c r="W70" s="19"/>
      <c r="X70" s="19"/>
      <c r="Y70" s="19">
        <f t="shared" si="13"/>
        <v>15756184.379999999</v>
      </c>
      <c r="Z70" s="19">
        <f t="shared" si="14"/>
        <v>18067090.119999997</v>
      </c>
      <c r="AA70" s="50">
        <f t="shared" si="10"/>
        <v>3.4168680051309499</v>
      </c>
      <c r="AB70" s="50">
        <f t="shared" ref="AB70:AB84" si="15">(Y70-L70)*100/L70</f>
        <v>7.3649020797112881</v>
      </c>
      <c r="AC70" s="81">
        <f t="shared" ref="AC70:AC84" si="16">(Z70-M70)*100/M70</f>
        <v>6.843190615029874</v>
      </c>
    </row>
    <row r="71" spans="1:29" x14ac:dyDescent="0.55000000000000004">
      <c r="A71" s="20" t="s">
        <v>200</v>
      </c>
      <c r="B71" s="19">
        <v>27473694.850000001</v>
      </c>
      <c r="C71" s="19">
        <v>770878.11</v>
      </c>
      <c r="D71" s="19"/>
      <c r="E71" s="19">
        <f t="shared" si="7"/>
        <v>770878.11</v>
      </c>
      <c r="F71" s="19">
        <v>2418291.7200000002</v>
      </c>
      <c r="G71" s="19"/>
      <c r="H71" s="19">
        <v>1652067</v>
      </c>
      <c r="I71" s="19">
        <v>1870803</v>
      </c>
      <c r="J71" s="19"/>
      <c r="K71" s="19">
        <v>12597.56</v>
      </c>
      <c r="L71" s="19">
        <f t="shared" si="8"/>
        <v>5953759.2800000003</v>
      </c>
      <c r="M71" s="19">
        <f t="shared" si="4"/>
        <v>6724637.3900000006</v>
      </c>
      <c r="N71" s="65" t="s">
        <v>412</v>
      </c>
      <c r="O71" s="19">
        <v>29229482.970000003</v>
      </c>
      <c r="P71" s="19">
        <v>917518.44</v>
      </c>
      <c r="Q71" s="19"/>
      <c r="R71" s="19">
        <f t="shared" si="9"/>
        <v>917518.44</v>
      </c>
      <c r="S71" s="19">
        <v>3461106.1</v>
      </c>
      <c r="T71" s="19">
        <v>1861281.92</v>
      </c>
      <c r="U71" s="19">
        <v>2207115</v>
      </c>
      <c r="V71" s="19">
        <v>1366440</v>
      </c>
      <c r="W71" s="19"/>
      <c r="X71" s="19"/>
      <c r="Y71" s="19">
        <f t="shared" si="13"/>
        <v>8895943.0199999996</v>
      </c>
      <c r="Z71" s="19">
        <f t="shared" si="14"/>
        <v>9813461.459999999</v>
      </c>
      <c r="AA71" s="50">
        <f t="shared" si="10"/>
        <v>19.022505386746545</v>
      </c>
      <c r="AB71" s="50">
        <f t="shared" si="15"/>
        <v>49.41724382246101</v>
      </c>
      <c r="AC71" s="50">
        <f t="shared" si="16"/>
        <v>45.932946133174298</v>
      </c>
    </row>
    <row r="72" spans="1:29" x14ac:dyDescent="0.55000000000000004">
      <c r="A72" s="20" t="s">
        <v>201</v>
      </c>
      <c r="B72" s="19">
        <v>19175323.23</v>
      </c>
      <c r="C72" s="19">
        <v>1107134.46</v>
      </c>
      <c r="D72" s="19"/>
      <c r="E72" s="19">
        <f t="shared" si="7"/>
        <v>1107134.46</v>
      </c>
      <c r="F72" s="19">
        <v>2422288.2599999998</v>
      </c>
      <c r="G72" s="19"/>
      <c r="H72" s="19">
        <v>1622785</v>
      </c>
      <c r="I72" s="19"/>
      <c r="J72" s="19"/>
      <c r="K72" s="19"/>
      <c r="L72" s="19">
        <f t="shared" si="8"/>
        <v>4045073.26</v>
      </c>
      <c r="M72" s="19">
        <f t="shared" ref="M72:M84" si="17">E72+L72</f>
        <v>5152207.72</v>
      </c>
      <c r="N72" s="65" t="s">
        <v>413</v>
      </c>
      <c r="O72" s="19">
        <v>19330678.270000003</v>
      </c>
      <c r="P72" s="19">
        <v>1235507.98</v>
      </c>
      <c r="Q72" s="19"/>
      <c r="R72" s="19">
        <f t="shared" si="9"/>
        <v>1235507.98</v>
      </c>
      <c r="S72" s="19">
        <v>4189277.3199999994</v>
      </c>
      <c r="T72" s="19">
        <v>1521032</v>
      </c>
      <c r="U72" s="19">
        <v>522909</v>
      </c>
      <c r="V72" s="19"/>
      <c r="W72" s="19"/>
      <c r="X72" s="19"/>
      <c r="Y72" s="19">
        <f t="shared" ref="Y72:Y84" si="18">SUM(S72:X72)</f>
        <v>6233218.3199999994</v>
      </c>
      <c r="Z72" s="19">
        <f t="shared" ref="Z72:Z84" si="19">R72+Y72</f>
        <v>7468726.2999999989</v>
      </c>
      <c r="AA72" s="50">
        <f t="shared" si="10"/>
        <v>11.595115556244183</v>
      </c>
      <c r="AB72" s="50">
        <f t="shared" si="15"/>
        <v>54.09407739626451</v>
      </c>
      <c r="AC72" s="50">
        <f t="shared" si="16"/>
        <v>44.96166897556683</v>
      </c>
    </row>
    <row r="73" spans="1:29" x14ac:dyDescent="0.55000000000000004">
      <c r="A73" s="20" t="s">
        <v>202</v>
      </c>
      <c r="B73" s="19">
        <v>11503719.640000001</v>
      </c>
      <c r="C73" s="19">
        <v>407764.98</v>
      </c>
      <c r="D73" s="19"/>
      <c r="E73" s="19">
        <f t="shared" ref="E73:E84" si="20">SUM(C73:D73)</f>
        <v>407764.98</v>
      </c>
      <c r="F73" s="19">
        <v>1417316</v>
      </c>
      <c r="G73" s="19"/>
      <c r="H73" s="19">
        <v>624790</v>
      </c>
      <c r="I73" s="19">
        <v>423844</v>
      </c>
      <c r="J73" s="19"/>
      <c r="K73" s="19"/>
      <c r="L73" s="19">
        <f t="shared" ref="L73:L84" si="21">SUM(F73:K73)</f>
        <v>2465950</v>
      </c>
      <c r="M73" s="19">
        <f t="shared" si="17"/>
        <v>2873714.98</v>
      </c>
      <c r="N73" s="65" t="s">
        <v>414</v>
      </c>
      <c r="O73" s="19">
        <v>12474704.189999999</v>
      </c>
      <c r="P73" s="19">
        <v>602387.00000000012</v>
      </c>
      <c r="Q73" s="19"/>
      <c r="R73" s="19">
        <f t="shared" ref="R73:R84" si="22">SUM(P73:Q73)</f>
        <v>602387.00000000012</v>
      </c>
      <c r="S73" s="19">
        <v>1270117.7299999995</v>
      </c>
      <c r="T73" s="19">
        <v>656809</v>
      </c>
      <c r="U73" s="19">
        <v>308900</v>
      </c>
      <c r="V73" s="19"/>
      <c r="W73" s="19"/>
      <c r="X73" s="19"/>
      <c r="Y73" s="19">
        <f t="shared" si="18"/>
        <v>2235826.7299999995</v>
      </c>
      <c r="Z73" s="19">
        <f t="shared" si="19"/>
        <v>2838213.7299999995</v>
      </c>
      <c r="AA73" s="50">
        <f t="shared" ref="AA73:AA136" si="23">(R73-E73)*100/E73</f>
        <v>47.728968780006603</v>
      </c>
      <c r="AB73" s="50">
        <f t="shared" si="15"/>
        <v>-9.3320330906952886</v>
      </c>
      <c r="AC73" s="81">
        <f t="shared" si="16"/>
        <v>-1.2353782559187712</v>
      </c>
    </row>
    <row r="74" spans="1:29" x14ac:dyDescent="0.55000000000000004">
      <c r="A74" s="20" t="s">
        <v>203</v>
      </c>
      <c r="B74" s="19">
        <v>54471560.93</v>
      </c>
      <c r="C74" s="19">
        <v>1009586.11</v>
      </c>
      <c r="D74" s="19"/>
      <c r="E74" s="19">
        <f t="shared" si="20"/>
        <v>1009586.11</v>
      </c>
      <c r="F74" s="19">
        <v>4362346.8099999996</v>
      </c>
      <c r="G74" s="19">
        <v>4588579</v>
      </c>
      <c r="H74" s="19">
        <v>3084977.99</v>
      </c>
      <c r="I74" s="19">
        <v>2682149</v>
      </c>
      <c r="J74" s="19"/>
      <c r="K74" s="19">
        <v>2155</v>
      </c>
      <c r="L74" s="19">
        <f t="shared" si="21"/>
        <v>14720207.799999999</v>
      </c>
      <c r="M74" s="19">
        <f t="shared" si="17"/>
        <v>15729793.909999998</v>
      </c>
      <c r="N74" s="65" t="s">
        <v>81</v>
      </c>
      <c r="O74" s="19">
        <v>58980795.019999996</v>
      </c>
      <c r="P74" s="19">
        <v>3167524.9400000004</v>
      </c>
      <c r="Q74" s="19"/>
      <c r="R74" s="19">
        <f t="shared" si="22"/>
        <v>3167524.9400000004</v>
      </c>
      <c r="S74" s="19">
        <v>5013404.5600000005</v>
      </c>
      <c r="T74" s="19">
        <v>2963371</v>
      </c>
      <c r="U74" s="19">
        <v>2047610</v>
      </c>
      <c r="V74" s="19"/>
      <c r="W74" s="19"/>
      <c r="X74" s="19"/>
      <c r="Y74" s="19">
        <f t="shared" si="18"/>
        <v>10024385.560000001</v>
      </c>
      <c r="Z74" s="19">
        <f t="shared" si="19"/>
        <v>13191910.5</v>
      </c>
      <c r="AA74" s="50">
        <f t="shared" si="23"/>
        <v>213.74490086833708</v>
      </c>
      <c r="AB74" s="50">
        <f t="shared" si="15"/>
        <v>-31.900515969618301</v>
      </c>
      <c r="AC74" s="81">
        <f t="shared" si="16"/>
        <v>-16.134244507720943</v>
      </c>
    </row>
    <row r="75" spans="1:29" x14ac:dyDescent="0.55000000000000004">
      <c r="A75" s="20" t="s">
        <v>204</v>
      </c>
      <c r="B75" s="19">
        <v>16566873.189999999</v>
      </c>
      <c r="C75" s="19">
        <v>514184.85</v>
      </c>
      <c r="D75" s="19"/>
      <c r="E75" s="19">
        <f t="shared" si="20"/>
        <v>514184.85</v>
      </c>
      <c r="F75" s="19">
        <v>2895413.62</v>
      </c>
      <c r="G75" s="19">
        <v>65664</v>
      </c>
      <c r="H75" s="19">
        <v>1034594</v>
      </c>
      <c r="I75" s="19">
        <v>992118</v>
      </c>
      <c r="J75" s="19"/>
      <c r="K75" s="19">
        <v>2813</v>
      </c>
      <c r="L75" s="19">
        <f t="shared" si="21"/>
        <v>4990602.62</v>
      </c>
      <c r="M75" s="19">
        <f t="shared" si="17"/>
        <v>5504787.4699999997</v>
      </c>
      <c r="N75" s="65" t="s">
        <v>82</v>
      </c>
      <c r="O75" s="19">
        <v>18071451.32</v>
      </c>
      <c r="P75" s="19">
        <v>621891.24000000011</v>
      </c>
      <c r="Q75" s="19"/>
      <c r="R75" s="19">
        <f t="shared" si="22"/>
        <v>621891.24000000011</v>
      </c>
      <c r="S75" s="19">
        <v>3680114.1799999997</v>
      </c>
      <c r="T75" s="19">
        <v>1057330</v>
      </c>
      <c r="U75" s="19">
        <v>823585</v>
      </c>
      <c r="V75" s="19"/>
      <c r="W75" s="19"/>
      <c r="X75" s="19"/>
      <c r="Y75" s="19">
        <f t="shared" si="18"/>
        <v>5561029.1799999997</v>
      </c>
      <c r="Z75" s="19">
        <f t="shared" si="19"/>
        <v>6182920.4199999999</v>
      </c>
      <c r="AA75" s="50">
        <f t="shared" si="23"/>
        <v>20.947017400454357</v>
      </c>
      <c r="AB75" s="50">
        <f t="shared" si="15"/>
        <v>11.430013636309107</v>
      </c>
      <c r="AC75" s="81">
        <f t="shared" si="16"/>
        <v>12.318966966403158</v>
      </c>
    </row>
    <row r="76" spans="1:29" x14ac:dyDescent="0.55000000000000004">
      <c r="A76" s="20" t="s">
        <v>205</v>
      </c>
      <c r="B76" s="19">
        <v>34849566.600000001</v>
      </c>
      <c r="C76" s="19">
        <v>727213.79</v>
      </c>
      <c r="D76" s="19">
        <v>14</v>
      </c>
      <c r="E76" s="19">
        <f t="shared" si="20"/>
        <v>727227.79</v>
      </c>
      <c r="F76" s="19">
        <v>11873932.749999996</v>
      </c>
      <c r="G76" s="19"/>
      <c r="H76" s="19">
        <v>1877888</v>
      </c>
      <c r="I76" s="19">
        <v>2275242</v>
      </c>
      <c r="J76" s="19"/>
      <c r="K76" s="19">
        <v>3791681.17</v>
      </c>
      <c r="L76" s="19">
        <f t="shared" si="21"/>
        <v>19818743.919999994</v>
      </c>
      <c r="M76" s="19">
        <f t="shared" si="17"/>
        <v>20545971.709999993</v>
      </c>
      <c r="N76" s="65" t="s">
        <v>83</v>
      </c>
      <c r="O76" s="19">
        <v>35856757.949999996</v>
      </c>
      <c r="P76" s="19">
        <v>789265.77999999991</v>
      </c>
      <c r="Q76" s="19">
        <v>3</v>
      </c>
      <c r="R76" s="19">
        <f t="shared" si="22"/>
        <v>789268.77999999991</v>
      </c>
      <c r="S76" s="19">
        <v>10902795.609999999</v>
      </c>
      <c r="T76" s="19">
        <v>2134547</v>
      </c>
      <c r="U76" s="19">
        <v>3575485</v>
      </c>
      <c r="V76" s="19"/>
      <c r="W76" s="19"/>
      <c r="X76" s="19"/>
      <c r="Y76" s="19">
        <f t="shared" si="18"/>
        <v>16612827.609999999</v>
      </c>
      <c r="Z76" s="19">
        <f t="shared" si="19"/>
        <v>17402096.390000001</v>
      </c>
      <c r="AA76" s="50">
        <f t="shared" si="23"/>
        <v>8.5311632549135492</v>
      </c>
      <c r="AB76" s="50">
        <f t="shared" si="15"/>
        <v>-16.176183127149443</v>
      </c>
      <c r="AC76" s="81">
        <f t="shared" si="16"/>
        <v>-15.301662848439666</v>
      </c>
    </row>
    <row r="77" spans="1:29" x14ac:dyDescent="0.55000000000000004">
      <c r="A77" s="20" t="s">
        <v>206</v>
      </c>
      <c r="B77" s="19">
        <v>68570276.879999995</v>
      </c>
      <c r="C77" s="19">
        <v>876572.25</v>
      </c>
      <c r="D77" s="19"/>
      <c r="E77" s="19">
        <f t="shared" si="20"/>
        <v>876572.25</v>
      </c>
      <c r="F77" s="19">
        <v>10242477.199999999</v>
      </c>
      <c r="G77" s="19"/>
      <c r="H77" s="19">
        <v>3119799.28</v>
      </c>
      <c r="I77" s="19">
        <v>3321338</v>
      </c>
      <c r="J77" s="19">
        <v>1860800</v>
      </c>
      <c r="K77" s="19"/>
      <c r="L77" s="19">
        <f t="shared" si="21"/>
        <v>18544414.479999997</v>
      </c>
      <c r="M77" s="19">
        <f t="shared" si="17"/>
        <v>19420986.729999997</v>
      </c>
      <c r="N77" s="65" t="s">
        <v>84</v>
      </c>
      <c r="O77" s="19">
        <v>70802221.790000007</v>
      </c>
      <c r="P77" s="19">
        <v>988526.36999999976</v>
      </c>
      <c r="Q77" s="19"/>
      <c r="R77" s="19">
        <f t="shared" si="22"/>
        <v>988526.36999999976</v>
      </c>
      <c r="S77" s="19">
        <v>5835658.6300000008</v>
      </c>
      <c r="T77" s="19">
        <v>3327277.4</v>
      </c>
      <c r="U77" s="19">
        <v>2124751</v>
      </c>
      <c r="V77" s="19"/>
      <c r="W77" s="19"/>
      <c r="X77" s="19"/>
      <c r="Y77" s="19">
        <f t="shared" si="18"/>
        <v>11287687.030000001</v>
      </c>
      <c r="Z77" s="19">
        <f t="shared" si="19"/>
        <v>12276213.4</v>
      </c>
      <c r="AA77" s="50">
        <f t="shared" si="23"/>
        <v>12.771807457970493</v>
      </c>
      <c r="AB77" s="50">
        <f t="shared" si="15"/>
        <v>-39.131607297854124</v>
      </c>
      <c r="AC77" s="50">
        <f t="shared" si="16"/>
        <v>-36.788930600335142</v>
      </c>
    </row>
    <row r="78" spans="1:29" x14ac:dyDescent="0.55000000000000004">
      <c r="A78" s="20" t="s">
        <v>207</v>
      </c>
      <c r="B78" s="19">
        <v>22447263.169999998</v>
      </c>
      <c r="C78" s="19">
        <v>957485.67</v>
      </c>
      <c r="D78" s="19"/>
      <c r="E78" s="19">
        <f t="shared" si="20"/>
        <v>957485.67</v>
      </c>
      <c r="F78" s="19">
        <v>6683906.4799999995</v>
      </c>
      <c r="G78" s="19">
        <v>1156423.5</v>
      </c>
      <c r="H78" s="19">
        <v>2083490</v>
      </c>
      <c r="I78" s="19">
        <v>1488227</v>
      </c>
      <c r="J78" s="19">
        <v>3438445</v>
      </c>
      <c r="K78" s="19">
        <v>1563335</v>
      </c>
      <c r="L78" s="19">
        <f t="shared" si="21"/>
        <v>16413826.98</v>
      </c>
      <c r="M78" s="19">
        <f t="shared" si="17"/>
        <v>17371312.650000002</v>
      </c>
      <c r="N78" s="65" t="s">
        <v>85</v>
      </c>
      <c r="O78" s="19">
        <v>23462225.030000005</v>
      </c>
      <c r="P78" s="19">
        <v>979285.70000000007</v>
      </c>
      <c r="Q78" s="19"/>
      <c r="R78" s="19">
        <f t="shared" si="22"/>
        <v>979285.70000000007</v>
      </c>
      <c r="S78" s="19">
        <v>5889359.8599999994</v>
      </c>
      <c r="T78" s="19">
        <v>1649647</v>
      </c>
      <c r="U78" s="19">
        <v>1073715</v>
      </c>
      <c r="V78" s="19"/>
      <c r="W78" s="19"/>
      <c r="X78" s="19"/>
      <c r="Y78" s="19">
        <f t="shared" si="18"/>
        <v>8612721.8599999994</v>
      </c>
      <c r="Z78" s="19">
        <f t="shared" si="19"/>
        <v>9592007.5599999987</v>
      </c>
      <c r="AA78" s="50">
        <f t="shared" si="23"/>
        <v>2.2767996099617895</v>
      </c>
      <c r="AB78" s="50">
        <f t="shared" si="15"/>
        <v>-47.52764318464871</v>
      </c>
      <c r="AC78" s="50">
        <f t="shared" si="16"/>
        <v>-44.782482744618626</v>
      </c>
    </row>
    <row r="79" spans="1:29" x14ac:dyDescent="0.55000000000000004">
      <c r="A79" s="20" t="s">
        <v>208</v>
      </c>
      <c r="B79" s="19">
        <v>43822365.060000002</v>
      </c>
      <c r="C79" s="19">
        <v>3247019.19</v>
      </c>
      <c r="D79" s="19">
        <v>2</v>
      </c>
      <c r="E79" s="19">
        <f t="shared" si="20"/>
        <v>3247021.19</v>
      </c>
      <c r="F79" s="19">
        <v>3495798.85</v>
      </c>
      <c r="G79" s="19"/>
      <c r="H79" s="19">
        <v>2040809</v>
      </c>
      <c r="I79" s="19">
        <v>1442735</v>
      </c>
      <c r="J79" s="19"/>
      <c r="K79" s="19"/>
      <c r="L79" s="19">
        <f t="shared" si="21"/>
        <v>6979342.8499999996</v>
      </c>
      <c r="M79" s="19">
        <f t="shared" si="17"/>
        <v>10226364.039999999</v>
      </c>
      <c r="N79" s="65" t="s">
        <v>86</v>
      </c>
      <c r="O79" s="19">
        <v>41414430.219999999</v>
      </c>
      <c r="P79" s="19">
        <v>1208113.74</v>
      </c>
      <c r="Q79" s="19"/>
      <c r="R79" s="19">
        <f t="shared" si="22"/>
        <v>1208113.74</v>
      </c>
      <c r="S79" s="19">
        <v>3945117.43</v>
      </c>
      <c r="T79" s="19">
        <v>2182653</v>
      </c>
      <c r="U79" s="19">
        <v>1456060</v>
      </c>
      <c r="V79" s="19"/>
      <c r="W79" s="19"/>
      <c r="X79" s="19"/>
      <c r="Y79" s="19">
        <f t="shared" si="18"/>
        <v>7583830.4299999997</v>
      </c>
      <c r="Z79" s="19">
        <f t="shared" si="19"/>
        <v>8791944.1699999999</v>
      </c>
      <c r="AA79" s="50">
        <f t="shared" si="23"/>
        <v>-62.793167358418131</v>
      </c>
      <c r="AB79" s="50">
        <f t="shared" si="15"/>
        <v>8.6610959368474081</v>
      </c>
      <c r="AC79" s="81">
        <f t="shared" si="16"/>
        <v>-14.026684991746091</v>
      </c>
    </row>
    <row r="80" spans="1:29" x14ac:dyDescent="0.55000000000000004">
      <c r="A80" s="20" t="s">
        <v>209</v>
      </c>
      <c r="B80" s="19">
        <v>41931636.219999999</v>
      </c>
      <c r="C80" s="19">
        <v>825623.66</v>
      </c>
      <c r="D80" s="19"/>
      <c r="E80" s="19">
        <f t="shared" si="20"/>
        <v>825623.66</v>
      </c>
      <c r="F80" s="19">
        <v>5319234.3899999997</v>
      </c>
      <c r="G80" s="19"/>
      <c r="H80" s="19">
        <v>1669866</v>
      </c>
      <c r="I80" s="19">
        <v>1508744</v>
      </c>
      <c r="J80" s="19"/>
      <c r="K80" s="19"/>
      <c r="L80" s="19">
        <f t="shared" si="21"/>
        <v>8497844.3900000006</v>
      </c>
      <c r="M80" s="19">
        <f t="shared" si="17"/>
        <v>9323468.0500000007</v>
      </c>
      <c r="N80" s="65" t="s">
        <v>87</v>
      </c>
      <c r="O80" s="19">
        <v>43839033.290000007</v>
      </c>
      <c r="P80" s="19">
        <v>939039.24000000011</v>
      </c>
      <c r="Q80" s="19"/>
      <c r="R80" s="19">
        <f t="shared" si="22"/>
        <v>939039.24000000011</v>
      </c>
      <c r="S80" s="19">
        <v>4020798</v>
      </c>
      <c r="T80" s="19">
        <v>2164063</v>
      </c>
      <c r="U80" s="19">
        <v>1097237</v>
      </c>
      <c r="V80" s="19"/>
      <c r="W80" s="19"/>
      <c r="X80" s="19"/>
      <c r="Y80" s="19">
        <f t="shared" si="18"/>
        <v>7282098</v>
      </c>
      <c r="Z80" s="19">
        <f t="shared" si="19"/>
        <v>8221137.2400000002</v>
      </c>
      <c r="AA80" s="50">
        <f t="shared" si="23"/>
        <v>13.736958555669307</v>
      </c>
      <c r="AB80" s="50">
        <f t="shared" si="15"/>
        <v>-14.306526857924737</v>
      </c>
      <c r="AC80" s="81">
        <f t="shared" si="16"/>
        <v>-11.823184292458647</v>
      </c>
    </row>
    <row r="81" spans="1:29" x14ac:dyDescent="0.55000000000000004">
      <c r="A81" s="20" t="s">
        <v>210</v>
      </c>
      <c r="B81" s="19">
        <v>47541409.149999999</v>
      </c>
      <c r="C81" s="19">
        <v>962848.55</v>
      </c>
      <c r="D81" s="19"/>
      <c r="E81" s="19">
        <f t="shared" si="20"/>
        <v>962848.55</v>
      </c>
      <c r="F81" s="19">
        <v>10134632.27</v>
      </c>
      <c r="G81" s="19"/>
      <c r="H81" s="19">
        <v>1845150</v>
      </c>
      <c r="I81" s="19">
        <v>3135562</v>
      </c>
      <c r="J81" s="19">
        <v>458300</v>
      </c>
      <c r="K81" s="19"/>
      <c r="L81" s="19">
        <f t="shared" si="21"/>
        <v>15573644.27</v>
      </c>
      <c r="M81" s="19">
        <f t="shared" si="17"/>
        <v>16536492.82</v>
      </c>
      <c r="N81" s="65" t="s">
        <v>88</v>
      </c>
      <c r="O81" s="19">
        <v>50355483.440000005</v>
      </c>
      <c r="P81" s="19">
        <v>1060627.8399999999</v>
      </c>
      <c r="Q81" s="19"/>
      <c r="R81" s="19">
        <f t="shared" si="22"/>
        <v>1060627.8399999999</v>
      </c>
      <c r="S81" s="19">
        <v>7675155.2500000019</v>
      </c>
      <c r="T81" s="19">
        <v>3508028</v>
      </c>
      <c r="U81" s="19">
        <v>2508932</v>
      </c>
      <c r="V81" s="19"/>
      <c r="W81" s="19"/>
      <c r="X81" s="19"/>
      <c r="Y81" s="19">
        <f t="shared" si="18"/>
        <v>13692115.250000002</v>
      </c>
      <c r="Z81" s="19">
        <f t="shared" si="19"/>
        <v>14752743.090000002</v>
      </c>
      <c r="AA81" s="50">
        <f t="shared" si="23"/>
        <v>10.155209767932849</v>
      </c>
      <c r="AB81" s="50">
        <f t="shared" si="15"/>
        <v>-12.081494782980538</v>
      </c>
      <c r="AC81" s="81">
        <f t="shared" si="16"/>
        <v>-10.78674752510187</v>
      </c>
    </row>
    <row r="82" spans="1:29" x14ac:dyDescent="0.55000000000000004">
      <c r="A82" s="20" t="s">
        <v>211</v>
      </c>
      <c r="B82" s="19">
        <v>23730803.16</v>
      </c>
      <c r="C82" s="19">
        <v>1140876.42</v>
      </c>
      <c r="D82" s="19"/>
      <c r="E82" s="19">
        <f t="shared" si="20"/>
        <v>1140876.42</v>
      </c>
      <c r="F82" s="19">
        <v>12908595.42</v>
      </c>
      <c r="G82" s="19"/>
      <c r="H82" s="19">
        <v>1493125.5</v>
      </c>
      <c r="I82" s="19">
        <v>2342200</v>
      </c>
      <c r="J82" s="19">
        <v>2057800</v>
      </c>
      <c r="K82" s="19"/>
      <c r="L82" s="19">
        <f t="shared" si="21"/>
        <v>18801720.920000002</v>
      </c>
      <c r="M82" s="19">
        <f t="shared" si="17"/>
        <v>19942597.340000004</v>
      </c>
      <c r="N82" s="65" t="s">
        <v>89</v>
      </c>
      <c r="O82" s="19">
        <v>30510779.370000001</v>
      </c>
      <c r="P82" s="19">
        <v>1555924.96</v>
      </c>
      <c r="Q82" s="19"/>
      <c r="R82" s="19">
        <f t="shared" si="22"/>
        <v>1555924.96</v>
      </c>
      <c r="S82" s="19">
        <v>5124060.6099999994</v>
      </c>
      <c r="T82" s="19">
        <v>2009262</v>
      </c>
      <c r="U82" s="19">
        <v>2170662</v>
      </c>
      <c r="V82" s="19"/>
      <c r="W82" s="19"/>
      <c r="X82" s="19">
        <v>1437900</v>
      </c>
      <c r="Y82" s="19">
        <f t="shared" si="18"/>
        <v>10741884.609999999</v>
      </c>
      <c r="Z82" s="19">
        <f t="shared" si="19"/>
        <v>12297809.57</v>
      </c>
      <c r="AA82" s="50">
        <f t="shared" si="23"/>
        <v>36.37979826070908</v>
      </c>
      <c r="AB82" s="50">
        <f t="shared" si="15"/>
        <v>-42.867545711874129</v>
      </c>
      <c r="AC82" s="50">
        <f t="shared" si="16"/>
        <v>-38.333962420564035</v>
      </c>
    </row>
    <row r="83" spans="1:29" x14ac:dyDescent="0.55000000000000004">
      <c r="A83" s="20" t="s">
        <v>212</v>
      </c>
      <c r="B83" s="19">
        <v>40580606.349999994</v>
      </c>
      <c r="C83" s="19">
        <v>1675123.09</v>
      </c>
      <c r="D83" s="19"/>
      <c r="E83" s="19">
        <f t="shared" si="20"/>
        <v>1675123.09</v>
      </c>
      <c r="F83" s="19">
        <v>10303995.729999999</v>
      </c>
      <c r="G83" s="19"/>
      <c r="H83" s="19">
        <v>2115519</v>
      </c>
      <c r="I83" s="19">
        <v>2920774</v>
      </c>
      <c r="J83" s="19">
        <v>2388090</v>
      </c>
      <c r="K83" s="19"/>
      <c r="L83" s="19">
        <f t="shared" si="21"/>
        <v>17728378.729999997</v>
      </c>
      <c r="M83" s="19">
        <f t="shared" si="17"/>
        <v>19403501.819999997</v>
      </c>
      <c r="N83" s="65" t="s">
        <v>90</v>
      </c>
      <c r="O83" s="19">
        <v>43659394.429999992</v>
      </c>
      <c r="P83" s="19">
        <v>1753292.1600000001</v>
      </c>
      <c r="Q83" s="19"/>
      <c r="R83" s="19">
        <f t="shared" si="22"/>
        <v>1753292.1600000001</v>
      </c>
      <c r="S83" s="19">
        <v>9662244.8099999987</v>
      </c>
      <c r="T83" s="19">
        <v>2544446</v>
      </c>
      <c r="U83" s="19">
        <v>1808930</v>
      </c>
      <c r="V83" s="19"/>
      <c r="W83" s="19"/>
      <c r="X83" s="19"/>
      <c r="Y83" s="19">
        <f t="shared" si="18"/>
        <v>14015620.809999999</v>
      </c>
      <c r="Z83" s="19">
        <f t="shared" si="19"/>
        <v>15768912.969999999</v>
      </c>
      <c r="AA83" s="50">
        <f t="shared" si="23"/>
        <v>4.6664672265964686</v>
      </c>
      <c r="AB83" s="50">
        <f t="shared" si="15"/>
        <v>-20.94245602795738</v>
      </c>
      <c r="AC83" s="81">
        <f t="shared" si="16"/>
        <v>-18.731612900170813</v>
      </c>
    </row>
    <row r="84" spans="1:29" x14ac:dyDescent="0.55000000000000004">
      <c r="A84" s="20" t="s">
        <v>423</v>
      </c>
      <c r="B84" s="19">
        <v>87124</v>
      </c>
      <c r="C84" s="19">
        <v>5995.69</v>
      </c>
      <c r="D84" s="19"/>
      <c r="E84" s="19">
        <f t="shared" si="20"/>
        <v>5995.69</v>
      </c>
      <c r="F84" s="19">
        <v>862300</v>
      </c>
      <c r="G84" s="19"/>
      <c r="H84" s="19">
        <v>100864</v>
      </c>
      <c r="I84" s="19">
        <v>45000</v>
      </c>
      <c r="J84" s="19"/>
      <c r="K84" s="19"/>
      <c r="L84" s="19">
        <f t="shared" si="21"/>
        <v>1008164</v>
      </c>
      <c r="M84" s="19">
        <f t="shared" si="17"/>
        <v>1014159.69</v>
      </c>
      <c r="N84" s="65" t="s">
        <v>424</v>
      </c>
      <c r="O84" s="19">
        <v>20986526.789999995</v>
      </c>
      <c r="P84" s="19">
        <v>319730.80000000005</v>
      </c>
      <c r="Q84" s="19"/>
      <c r="R84" s="19">
        <f t="shared" si="22"/>
        <v>319730.80000000005</v>
      </c>
      <c r="S84" s="19">
        <v>2988984.2</v>
      </c>
      <c r="T84" s="19">
        <v>2219674</v>
      </c>
      <c r="U84" s="19">
        <v>1004629</v>
      </c>
      <c r="V84" s="19"/>
      <c r="W84" s="19"/>
      <c r="X84" s="19"/>
      <c r="Y84" s="19">
        <f t="shared" si="18"/>
        <v>6213287.2000000002</v>
      </c>
      <c r="Z84" s="19">
        <f t="shared" si="19"/>
        <v>6533018</v>
      </c>
      <c r="AA84" s="50">
        <f t="shared" ref="AA84" si="24">(R84-E84)*100/E84</f>
        <v>5232.6773065318594</v>
      </c>
      <c r="AB84" s="50">
        <f t="shared" si="15"/>
        <v>516.29726909510759</v>
      </c>
      <c r="AC84" s="50">
        <f t="shared" si="16"/>
        <v>544.18040515887594</v>
      </c>
    </row>
    <row r="85" spans="1:29" x14ac:dyDescent="0.55000000000000004">
      <c r="A85" s="20"/>
      <c r="B85" s="19"/>
      <c r="C85" s="19"/>
      <c r="D85" s="19"/>
      <c r="E85" s="19"/>
      <c r="F85" s="19"/>
      <c r="G85" s="19"/>
      <c r="H85" s="19"/>
      <c r="I85" s="19"/>
      <c r="J85" s="19"/>
      <c r="K85" s="19"/>
      <c r="L85" s="19"/>
      <c r="M85" s="19"/>
      <c r="N85" s="65"/>
      <c r="O85" s="19"/>
      <c r="P85" s="19"/>
      <c r="Q85" s="19"/>
      <c r="R85" s="19"/>
      <c r="S85" s="19"/>
      <c r="T85" s="19"/>
      <c r="U85" s="19"/>
      <c r="V85" s="19"/>
      <c r="W85" s="19"/>
      <c r="X85" s="19"/>
      <c r="Y85" s="19"/>
      <c r="Z85" s="19"/>
      <c r="AA85" s="50"/>
      <c r="AB85" s="50"/>
      <c r="AC85" s="50"/>
    </row>
    <row r="86" spans="1:29" x14ac:dyDescent="0.55000000000000004">
      <c r="A86" s="20" t="s">
        <v>213</v>
      </c>
      <c r="B86" s="19">
        <f t="shared" ref="B86:D86" si="25">SUM(B87:B98)</f>
        <v>147820290.13999999</v>
      </c>
      <c r="C86" s="19">
        <f t="shared" si="25"/>
        <v>49638.01</v>
      </c>
      <c r="D86" s="19">
        <f t="shared" si="25"/>
        <v>0</v>
      </c>
      <c r="E86" s="19">
        <f>SUM(E87:E98)</f>
        <v>49638.01</v>
      </c>
      <c r="F86" s="19">
        <f>SUM(F87:F98)</f>
        <v>0</v>
      </c>
      <c r="G86" s="19">
        <f t="shared" ref="G86:M86" si="26">SUM(G87:G98)</f>
        <v>0</v>
      </c>
      <c r="H86" s="19">
        <f t="shared" si="26"/>
        <v>0</v>
      </c>
      <c r="I86" s="19">
        <f t="shared" si="26"/>
        <v>0</v>
      </c>
      <c r="J86" s="19">
        <f t="shared" si="26"/>
        <v>0</v>
      </c>
      <c r="K86" s="19">
        <f t="shared" si="26"/>
        <v>0</v>
      </c>
      <c r="L86" s="19">
        <f t="shared" si="26"/>
        <v>0</v>
      </c>
      <c r="M86" s="19">
        <f t="shared" si="26"/>
        <v>49638.01</v>
      </c>
      <c r="N86" s="65" t="s">
        <v>91</v>
      </c>
      <c r="O86" s="19">
        <f t="shared" ref="O86:Z86" si="27">SUM(O87:O98)</f>
        <v>155613637.51000002</v>
      </c>
      <c r="P86" s="19">
        <f t="shared" si="27"/>
        <v>73080.099999999991</v>
      </c>
      <c r="Q86" s="19">
        <f t="shared" si="27"/>
        <v>0</v>
      </c>
      <c r="R86" s="19">
        <f t="shared" si="27"/>
        <v>73080.099999999991</v>
      </c>
      <c r="S86" s="19">
        <f>SUM(S87:S98)</f>
        <v>0</v>
      </c>
      <c r="T86" s="19">
        <f>SUM(T87:T98)</f>
        <v>0</v>
      </c>
      <c r="U86" s="19">
        <f>SUM(U87:U98)</f>
        <v>0</v>
      </c>
      <c r="V86" s="19">
        <f>SUM(V87:V98)</f>
        <v>0</v>
      </c>
      <c r="W86" s="19">
        <f t="shared" si="27"/>
        <v>0</v>
      </c>
      <c r="X86" s="19">
        <f t="shared" si="27"/>
        <v>0</v>
      </c>
      <c r="Y86" s="19">
        <f t="shared" si="27"/>
        <v>0</v>
      </c>
      <c r="Z86" s="19">
        <f t="shared" si="27"/>
        <v>73080.099999999991</v>
      </c>
      <c r="AA86" s="50">
        <f t="shared" si="23"/>
        <v>47.226087427759474</v>
      </c>
      <c r="AB86" s="50"/>
      <c r="AC86" s="50">
        <f>(Z86-M86)*100/M86</f>
        <v>47.226087427759474</v>
      </c>
    </row>
    <row r="87" spans="1:29" x14ac:dyDescent="0.55000000000000004">
      <c r="A87" s="20" t="s">
        <v>214</v>
      </c>
      <c r="B87" s="19">
        <v>22918954.600000001</v>
      </c>
      <c r="C87" s="19"/>
      <c r="D87" s="19"/>
      <c r="E87" s="19">
        <f>SUM(C87:D87)</f>
        <v>0</v>
      </c>
      <c r="F87" s="19"/>
      <c r="G87" s="19"/>
      <c r="H87" s="19"/>
      <c r="I87" s="19"/>
      <c r="J87" s="19"/>
      <c r="K87" s="19"/>
      <c r="L87" s="19">
        <f>SUM(F87:K87)</f>
        <v>0</v>
      </c>
      <c r="M87" s="19">
        <f t="shared" ref="M87:M98" si="28">E87+L87</f>
        <v>0</v>
      </c>
      <c r="N87" s="65" t="s">
        <v>103</v>
      </c>
      <c r="O87" s="19">
        <v>25837397.240000002</v>
      </c>
      <c r="P87" s="19">
        <v>2057.4500000000003</v>
      </c>
      <c r="Q87" s="19"/>
      <c r="R87" s="19">
        <f>SUM(P87:Q87)</f>
        <v>2057.4500000000003</v>
      </c>
      <c r="S87" s="19"/>
      <c r="T87" s="19"/>
      <c r="U87" s="19"/>
      <c r="V87" s="19"/>
      <c r="W87" s="19"/>
      <c r="X87" s="19"/>
      <c r="Y87" s="19">
        <f t="shared" ref="Y87:Y98" si="29">SUM(S87:X87)</f>
        <v>0</v>
      </c>
      <c r="Z87" s="19">
        <f t="shared" ref="Z87:Z98" si="30">R87+Y87</f>
        <v>2057.4500000000003</v>
      </c>
      <c r="AA87" s="50"/>
      <c r="AB87" s="50"/>
      <c r="AC87" s="50"/>
    </row>
    <row r="88" spans="1:29" x14ac:dyDescent="0.55000000000000004">
      <c r="A88" s="20" t="s">
        <v>215</v>
      </c>
      <c r="B88" s="19">
        <v>18961006.579999994</v>
      </c>
      <c r="C88" s="19"/>
      <c r="D88" s="19"/>
      <c r="E88" s="19">
        <f t="shared" ref="E88:E98" si="31">SUM(C88:D88)</f>
        <v>0</v>
      </c>
      <c r="F88" s="19"/>
      <c r="G88" s="19"/>
      <c r="H88" s="19"/>
      <c r="I88" s="19"/>
      <c r="J88" s="19"/>
      <c r="K88" s="19"/>
      <c r="L88" s="19">
        <f t="shared" ref="L88:L98" si="32">SUM(F88:K88)</f>
        <v>0</v>
      </c>
      <c r="M88" s="19">
        <f t="shared" si="28"/>
        <v>0</v>
      </c>
      <c r="N88" s="65" t="s">
        <v>102</v>
      </c>
      <c r="O88" s="19">
        <v>20406366.609999999</v>
      </c>
      <c r="P88" s="19">
        <v>2057.4500000000003</v>
      </c>
      <c r="Q88" s="19"/>
      <c r="R88" s="19">
        <f t="shared" ref="R88:R98" si="33">SUM(P88:Q88)</f>
        <v>2057.4500000000003</v>
      </c>
      <c r="S88" s="19"/>
      <c r="T88" s="19"/>
      <c r="U88" s="19"/>
      <c r="V88" s="19"/>
      <c r="W88" s="19"/>
      <c r="X88" s="19"/>
      <c r="Y88" s="19">
        <f t="shared" si="29"/>
        <v>0</v>
      </c>
      <c r="Z88" s="19">
        <f t="shared" si="30"/>
        <v>2057.4500000000003</v>
      </c>
      <c r="AA88" s="50"/>
      <c r="AB88" s="50"/>
      <c r="AC88" s="50"/>
    </row>
    <row r="89" spans="1:29" x14ac:dyDescent="0.55000000000000004">
      <c r="A89" s="20" t="s">
        <v>216</v>
      </c>
      <c r="B89" s="19">
        <v>18543889.43</v>
      </c>
      <c r="C89" s="19">
        <v>5058.83</v>
      </c>
      <c r="D89" s="19"/>
      <c r="E89" s="19">
        <f t="shared" si="31"/>
        <v>5058.83</v>
      </c>
      <c r="F89" s="19"/>
      <c r="G89" s="19"/>
      <c r="H89" s="19"/>
      <c r="I89" s="19"/>
      <c r="J89" s="19"/>
      <c r="K89" s="19"/>
      <c r="L89" s="19">
        <f t="shared" si="32"/>
        <v>0</v>
      </c>
      <c r="M89" s="19">
        <f t="shared" si="28"/>
        <v>5058.83</v>
      </c>
      <c r="N89" s="65" t="s">
        <v>101</v>
      </c>
      <c r="O89" s="19">
        <v>20118716.59</v>
      </c>
      <c r="P89" s="19">
        <v>6954.77</v>
      </c>
      <c r="Q89" s="19"/>
      <c r="R89" s="19">
        <f t="shared" si="33"/>
        <v>6954.77</v>
      </c>
      <c r="S89" s="19"/>
      <c r="T89" s="19"/>
      <c r="U89" s="19"/>
      <c r="V89" s="19"/>
      <c r="W89" s="19"/>
      <c r="X89" s="19"/>
      <c r="Y89" s="19">
        <f t="shared" si="29"/>
        <v>0</v>
      </c>
      <c r="Z89" s="19">
        <f t="shared" si="30"/>
        <v>6954.77</v>
      </c>
      <c r="AA89" s="50">
        <f t="shared" ref="AA89:AA97" si="34">(R89-E89)*100/E89</f>
        <v>37.477835784163545</v>
      </c>
      <c r="AB89" s="50"/>
      <c r="AC89" s="50">
        <f t="shared" ref="AC89:AC97" si="35">(Z89-M89)*100/M89</f>
        <v>37.477835784163545</v>
      </c>
    </row>
    <row r="90" spans="1:29" x14ac:dyDescent="0.55000000000000004">
      <c r="A90" s="20" t="s">
        <v>217</v>
      </c>
      <c r="B90" s="19">
        <v>23578747.48</v>
      </c>
      <c r="C90" s="19"/>
      <c r="D90" s="19"/>
      <c r="E90" s="19">
        <f t="shared" si="31"/>
        <v>0</v>
      </c>
      <c r="F90" s="19"/>
      <c r="G90" s="19"/>
      <c r="H90" s="19"/>
      <c r="I90" s="19"/>
      <c r="J90" s="19"/>
      <c r="K90" s="19"/>
      <c r="L90" s="19">
        <f t="shared" si="32"/>
        <v>0</v>
      </c>
      <c r="M90" s="19">
        <f t="shared" si="28"/>
        <v>0</v>
      </c>
      <c r="N90" s="65" t="s">
        <v>100</v>
      </c>
      <c r="O90" s="19">
        <v>24438826.570000004</v>
      </c>
      <c r="P90" s="19">
        <v>2057.4500000000003</v>
      </c>
      <c r="Q90" s="19"/>
      <c r="R90" s="19">
        <f t="shared" si="33"/>
        <v>2057.4500000000003</v>
      </c>
      <c r="S90" s="19"/>
      <c r="T90" s="19"/>
      <c r="U90" s="19"/>
      <c r="V90" s="19"/>
      <c r="W90" s="19"/>
      <c r="X90" s="19"/>
      <c r="Y90" s="19">
        <f t="shared" si="29"/>
        <v>0</v>
      </c>
      <c r="Z90" s="19">
        <f t="shared" si="30"/>
        <v>2057.4500000000003</v>
      </c>
      <c r="AA90" s="50"/>
      <c r="AB90" s="50"/>
      <c r="AC90" s="50"/>
    </row>
    <row r="91" spans="1:29" x14ac:dyDescent="0.55000000000000004">
      <c r="A91" s="20" t="s">
        <v>218</v>
      </c>
      <c r="B91" s="19">
        <v>8092885.5599999996</v>
      </c>
      <c r="C91" s="19"/>
      <c r="D91" s="19"/>
      <c r="E91" s="19">
        <f t="shared" si="31"/>
        <v>0</v>
      </c>
      <c r="F91" s="19"/>
      <c r="G91" s="19"/>
      <c r="H91" s="19"/>
      <c r="I91" s="19"/>
      <c r="J91" s="19"/>
      <c r="K91" s="19"/>
      <c r="L91" s="19">
        <f t="shared" si="32"/>
        <v>0</v>
      </c>
      <c r="M91" s="19">
        <f t="shared" si="28"/>
        <v>0</v>
      </c>
      <c r="N91" s="65" t="s">
        <v>99</v>
      </c>
      <c r="O91" s="19">
        <v>7864799.9399999995</v>
      </c>
      <c r="P91" s="19">
        <v>1895.9300000000003</v>
      </c>
      <c r="Q91" s="19"/>
      <c r="R91" s="19">
        <f t="shared" si="33"/>
        <v>1895.9300000000003</v>
      </c>
      <c r="S91" s="19"/>
      <c r="T91" s="19"/>
      <c r="U91" s="19"/>
      <c r="V91" s="19"/>
      <c r="W91" s="19"/>
      <c r="X91" s="19"/>
      <c r="Y91" s="19">
        <f t="shared" si="29"/>
        <v>0</v>
      </c>
      <c r="Z91" s="19">
        <f t="shared" si="30"/>
        <v>1895.9300000000003</v>
      </c>
      <c r="AA91" s="50"/>
      <c r="AB91" s="50"/>
      <c r="AC91" s="50"/>
    </row>
    <row r="92" spans="1:29" x14ac:dyDescent="0.55000000000000004">
      <c r="A92" s="20" t="s">
        <v>219</v>
      </c>
      <c r="B92" s="19">
        <v>4481767.17</v>
      </c>
      <c r="C92" s="19"/>
      <c r="D92" s="19"/>
      <c r="E92" s="19">
        <f t="shared" si="31"/>
        <v>0</v>
      </c>
      <c r="F92" s="19"/>
      <c r="G92" s="19"/>
      <c r="H92" s="19"/>
      <c r="I92" s="19"/>
      <c r="J92" s="19"/>
      <c r="K92" s="19"/>
      <c r="L92" s="19">
        <f t="shared" si="32"/>
        <v>0</v>
      </c>
      <c r="M92" s="19">
        <f t="shared" si="28"/>
        <v>0</v>
      </c>
      <c r="N92" s="65" t="s">
        <v>98</v>
      </c>
      <c r="O92" s="19">
        <v>5252166.7100000018</v>
      </c>
      <c r="P92" s="19">
        <v>1895.9300000000003</v>
      </c>
      <c r="Q92" s="19"/>
      <c r="R92" s="19">
        <f t="shared" si="33"/>
        <v>1895.9300000000003</v>
      </c>
      <c r="S92" s="19"/>
      <c r="T92" s="19"/>
      <c r="U92" s="19"/>
      <c r="V92" s="19"/>
      <c r="W92" s="19"/>
      <c r="X92" s="19"/>
      <c r="Y92" s="19">
        <f t="shared" si="29"/>
        <v>0</v>
      </c>
      <c r="Z92" s="19">
        <f t="shared" si="30"/>
        <v>1895.9300000000003</v>
      </c>
      <c r="AA92" s="50"/>
      <c r="AB92" s="50"/>
      <c r="AC92" s="50"/>
    </row>
    <row r="93" spans="1:29" x14ac:dyDescent="0.55000000000000004">
      <c r="A93" s="20" t="s">
        <v>220</v>
      </c>
      <c r="B93" s="19">
        <v>8759973.910000002</v>
      </c>
      <c r="C93" s="19"/>
      <c r="D93" s="19"/>
      <c r="E93" s="19">
        <f t="shared" si="31"/>
        <v>0</v>
      </c>
      <c r="F93" s="19"/>
      <c r="G93" s="19"/>
      <c r="H93" s="19"/>
      <c r="I93" s="19"/>
      <c r="J93" s="19"/>
      <c r="K93" s="19"/>
      <c r="L93" s="19">
        <f t="shared" si="32"/>
        <v>0</v>
      </c>
      <c r="M93" s="19">
        <f t="shared" si="28"/>
        <v>0</v>
      </c>
      <c r="N93" s="65" t="s">
        <v>97</v>
      </c>
      <c r="O93" s="19">
        <v>8814562.620000001</v>
      </c>
      <c r="P93" s="19">
        <v>1895.9300000000003</v>
      </c>
      <c r="Q93" s="19"/>
      <c r="R93" s="19">
        <f t="shared" si="33"/>
        <v>1895.9300000000003</v>
      </c>
      <c r="S93" s="19"/>
      <c r="T93" s="19"/>
      <c r="U93" s="19"/>
      <c r="V93" s="19"/>
      <c r="W93" s="19"/>
      <c r="X93" s="19"/>
      <c r="Y93" s="19">
        <f t="shared" si="29"/>
        <v>0</v>
      </c>
      <c r="Z93" s="19">
        <f t="shared" si="30"/>
        <v>1895.9300000000003</v>
      </c>
      <c r="AA93" s="50"/>
      <c r="AB93" s="50"/>
      <c r="AC93" s="50"/>
    </row>
    <row r="94" spans="1:29" x14ac:dyDescent="0.55000000000000004">
      <c r="A94" s="20" t="s">
        <v>221</v>
      </c>
      <c r="B94" s="19">
        <v>11291298.280000001</v>
      </c>
      <c r="C94" s="19"/>
      <c r="D94" s="19"/>
      <c r="E94" s="19">
        <f t="shared" si="31"/>
        <v>0</v>
      </c>
      <c r="F94" s="19"/>
      <c r="G94" s="19"/>
      <c r="H94" s="19"/>
      <c r="I94" s="19"/>
      <c r="J94" s="19"/>
      <c r="K94" s="19"/>
      <c r="L94" s="19">
        <f t="shared" si="32"/>
        <v>0</v>
      </c>
      <c r="M94" s="19">
        <f t="shared" si="28"/>
        <v>0</v>
      </c>
      <c r="N94" s="65" t="s">
        <v>96</v>
      </c>
      <c r="O94" s="19">
        <v>10585180.059999999</v>
      </c>
      <c r="P94" s="19">
        <v>2057.4500000000003</v>
      </c>
      <c r="Q94" s="19"/>
      <c r="R94" s="19">
        <f t="shared" si="33"/>
        <v>2057.4500000000003</v>
      </c>
      <c r="S94" s="19"/>
      <c r="T94" s="19"/>
      <c r="U94" s="19"/>
      <c r="V94" s="19"/>
      <c r="W94" s="19"/>
      <c r="X94" s="19"/>
      <c r="Y94" s="19">
        <f t="shared" si="29"/>
        <v>0</v>
      </c>
      <c r="Z94" s="19">
        <f t="shared" si="30"/>
        <v>2057.4500000000003</v>
      </c>
      <c r="AA94" s="50"/>
      <c r="AB94" s="50"/>
      <c r="AC94" s="50"/>
    </row>
    <row r="95" spans="1:29" x14ac:dyDescent="0.55000000000000004">
      <c r="A95" s="20" t="s">
        <v>222</v>
      </c>
      <c r="B95" s="19">
        <v>24155773.5</v>
      </c>
      <c r="C95" s="19"/>
      <c r="D95" s="19"/>
      <c r="E95" s="19">
        <f t="shared" si="31"/>
        <v>0</v>
      </c>
      <c r="F95" s="19"/>
      <c r="G95" s="19"/>
      <c r="H95" s="19"/>
      <c r="I95" s="19"/>
      <c r="J95" s="19"/>
      <c r="K95" s="19"/>
      <c r="L95" s="19">
        <f t="shared" si="32"/>
        <v>0</v>
      </c>
      <c r="M95" s="19">
        <f t="shared" si="28"/>
        <v>0</v>
      </c>
      <c r="N95" s="65" t="s">
        <v>95</v>
      </c>
      <c r="O95" s="19">
        <v>25118960.510000002</v>
      </c>
      <c r="P95" s="19">
        <v>2057.4500000000003</v>
      </c>
      <c r="Q95" s="19"/>
      <c r="R95" s="19">
        <f t="shared" si="33"/>
        <v>2057.4500000000003</v>
      </c>
      <c r="S95" s="19"/>
      <c r="T95" s="19"/>
      <c r="U95" s="19"/>
      <c r="V95" s="19"/>
      <c r="W95" s="19"/>
      <c r="X95" s="19"/>
      <c r="Y95" s="19">
        <f t="shared" si="29"/>
        <v>0</v>
      </c>
      <c r="Z95" s="19">
        <f t="shared" si="30"/>
        <v>2057.4500000000003</v>
      </c>
      <c r="AA95" s="50"/>
      <c r="AB95" s="50"/>
      <c r="AC95" s="50"/>
    </row>
    <row r="96" spans="1:29" x14ac:dyDescent="0.55000000000000004">
      <c r="A96" s="20" t="s">
        <v>223</v>
      </c>
      <c r="B96" s="19">
        <v>4983289.7300000004</v>
      </c>
      <c r="C96" s="19"/>
      <c r="D96" s="19"/>
      <c r="E96" s="19">
        <f t="shared" si="31"/>
        <v>0</v>
      </c>
      <c r="F96" s="19"/>
      <c r="G96" s="19"/>
      <c r="H96" s="19"/>
      <c r="I96" s="19"/>
      <c r="J96" s="19"/>
      <c r="K96" s="19"/>
      <c r="L96" s="19">
        <f t="shared" si="32"/>
        <v>0</v>
      </c>
      <c r="M96" s="19">
        <f t="shared" si="28"/>
        <v>0</v>
      </c>
      <c r="N96" s="65" t="s">
        <v>94</v>
      </c>
      <c r="O96" s="19">
        <v>4709355.4400000004</v>
      </c>
      <c r="P96" s="19">
        <v>1895.9300000000003</v>
      </c>
      <c r="Q96" s="19"/>
      <c r="R96" s="19">
        <f t="shared" si="33"/>
        <v>1895.9300000000003</v>
      </c>
      <c r="S96" s="19"/>
      <c r="T96" s="19"/>
      <c r="U96" s="19"/>
      <c r="V96" s="19"/>
      <c r="W96" s="19"/>
      <c r="X96" s="19"/>
      <c r="Y96" s="19">
        <f t="shared" si="29"/>
        <v>0</v>
      </c>
      <c r="Z96" s="19">
        <f t="shared" si="30"/>
        <v>1895.9300000000003</v>
      </c>
      <c r="AA96" s="50"/>
      <c r="AB96" s="50"/>
      <c r="AC96" s="50"/>
    </row>
    <row r="97" spans="1:29" x14ac:dyDescent="0.55000000000000004">
      <c r="A97" s="20" t="s">
        <v>224</v>
      </c>
      <c r="B97" s="19">
        <v>2021264.4</v>
      </c>
      <c r="C97" s="19">
        <v>44579.18</v>
      </c>
      <c r="D97" s="19"/>
      <c r="E97" s="19">
        <f t="shared" si="31"/>
        <v>44579.18</v>
      </c>
      <c r="F97" s="19"/>
      <c r="G97" s="19"/>
      <c r="H97" s="19"/>
      <c r="I97" s="19"/>
      <c r="J97" s="19"/>
      <c r="K97" s="19"/>
      <c r="L97" s="19">
        <f t="shared" si="32"/>
        <v>0</v>
      </c>
      <c r="M97" s="19">
        <f t="shared" si="28"/>
        <v>44579.18</v>
      </c>
      <c r="N97" s="65" t="s">
        <v>93</v>
      </c>
      <c r="O97" s="19">
        <v>2467305.2200000002</v>
      </c>
      <c r="P97" s="19">
        <v>46475.1</v>
      </c>
      <c r="Q97" s="19"/>
      <c r="R97" s="19">
        <f t="shared" si="33"/>
        <v>46475.1</v>
      </c>
      <c r="S97" s="19"/>
      <c r="T97" s="19"/>
      <c r="U97" s="19"/>
      <c r="V97" s="19"/>
      <c r="W97" s="19"/>
      <c r="X97" s="19"/>
      <c r="Y97" s="19">
        <f t="shared" si="29"/>
        <v>0</v>
      </c>
      <c r="Z97" s="19">
        <f t="shared" si="30"/>
        <v>46475.1</v>
      </c>
      <c r="AA97" s="50">
        <f t="shared" si="34"/>
        <v>4.2529270390348097</v>
      </c>
      <c r="AB97" s="50"/>
      <c r="AC97" s="81">
        <f t="shared" si="35"/>
        <v>4.2529270390348097</v>
      </c>
    </row>
    <row r="98" spans="1:29" x14ac:dyDescent="0.55000000000000004">
      <c r="A98" s="20" t="s">
        <v>225</v>
      </c>
      <c r="B98" s="19">
        <v>31439.5</v>
      </c>
      <c r="C98" s="19"/>
      <c r="D98" s="19"/>
      <c r="E98" s="19">
        <f t="shared" si="31"/>
        <v>0</v>
      </c>
      <c r="F98" s="19"/>
      <c r="G98" s="19"/>
      <c r="H98" s="19"/>
      <c r="I98" s="19"/>
      <c r="J98" s="19"/>
      <c r="K98" s="19"/>
      <c r="L98" s="19">
        <f t="shared" si="32"/>
        <v>0</v>
      </c>
      <c r="M98" s="19">
        <f t="shared" si="28"/>
        <v>0</v>
      </c>
      <c r="N98" s="65" t="s">
        <v>92</v>
      </c>
      <c r="O98" s="19"/>
      <c r="P98" s="19">
        <v>1779.2600000000002</v>
      </c>
      <c r="Q98" s="19"/>
      <c r="R98" s="19">
        <f t="shared" si="33"/>
        <v>1779.2600000000002</v>
      </c>
      <c r="S98" s="19"/>
      <c r="T98" s="19"/>
      <c r="U98" s="19"/>
      <c r="V98" s="19"/>
      <c r="W98" s="19"/>
      <c r="X98" s="19"/>
      <c r="Y98" s="19">
        <f t="shared" si="29"/>
        <v>0</v>
      </c>
      <c r="Z98" s="19">
        <f t="shared" si="30"/>
        <v>1779.2600000000002</v>
      </c>
      <c r="AA98" s="50"/>
      <c r="AB98" s="50"/>
      <c r="AC98" s="50"/>
    </row>
    <row r="99" spans="1:29" x14ac:dyDescent="0.55000000000000004">
      <c r="A99" s="20"/>
      <c r="B99" s="19"/>
      <c r="C99" s="19"/>
      <c r="D99" s="19"/>
      <c r="E99" s="19"/>
      <c r="F99" s="19"/>
      <c r="G99" s="19"/>
      <c r="H99" s="19"/>
      <c r="I99" s="19"/>
      <c r="J99" s="19"/>
      <c r="K99" s="19"/>
      <c r="L99" s="19"/>
      <c r="M99" s="19"/>
      <c r="N99" s="65"/>
      <c r="O99" s="19"/>
      <c r="P99" s="19"/>
      <c r="Q99" s="19"/>
      <c r="R99" s="19"/>
      <c r="S99" s="19"/>
      <c r="T99" s="19"/>
      <c r="U99" s="19"/>
      <c r="V99" s="19"/>
      <c r="W99" s="19"/>
      <c r="X99" s="19"/>
      <c r="Y99" s="19"/>
      <c r="Z99" s="19"/>
      <c r="AA99" s="50"/>
      <c r="AB99" s="50"/>
      <c r="AC99" s="50"/>
    </row>
    <row r="100" spans="1:29" x14ac:dyDescent="0.55000000000000004">
      <c r="A100" s="20" t="s">
        <v>226</v>
      </c>
      <c r="B100" s="19">
        <f t="shared" ref="B100:M100" si="36">SUM(B101)</f>
        <v>3277929.71</v>
      </c>
      <c r="C100" s="19">
        <f t="shared" si="36"/>
        <v>775074.21</v>
      </c>
      <c r="D100" s="19">
        <f t="shared" si="36"/>
        <v>0</v>
      </c>
      <c r="E100" s="19">
        <f t="shared" si="36"/>
        <v>775074.21</v>
      </c>
      <c r="F100" s="19">
        <f t="shared" si="36"/>
        <v>1138972.6599999999</v>
      </c>
      <c r="G100" s="19">
        <f t="shared" si="36"/>
        <v>0</v>
      </c>
      <c r="H100" s="19">
        <f t="shared" si="36"/>
        <v>186549</v>
      </c>
      <c r="I100" s="19">
        <f t="shared" si="36"/>
        <v>482151</v>
      </c>
      <c r="J100" s="19">
        <f t="shared" si="36"/>
        <v>0</v>
      </c>
      <c r="K100" s="19">
        <f t="shared" si="36"/>
        <v>0</v>
      </c>
      <c r="L100" s="19">
        <f t="shared" si="36"/>
        <v>1807672.66</v>
      </c>
      <c r="M100" s="19">
        <f t="shared" si="36"/>
        <v>2582746.87</v>
      </c>
      <c r="N100" s="65" t="s">
        <v>104</v>
      </c>
      <c r="O100" s="19">
        <f t="shared" ref="O100:Z100" si="37">SUM(O101)</f>
        <v>3890352.1</v>
      </c>
      <c r="P100" s="19">
        <f t="shared" si="37"/>
        <v>744878.90999999992</v>
      </c>
      <c r="Q100" s="19">
        <f t="shared" si="37"/>
        <v>0</v>
      </c>
      <c r="R100" s="19">
        <f t="shared" si="37"/>
        <v>744878.90999999992</v>
      </c>
      <c r="S100" s="19">
        <f t="shared" si="37"/>
        <v>750460.5</v>
      </c>
      <c r="T100" s="19">
        <f>SUM(T101)</f>
        <v>230106</v>
      </c>
      <c r="U100" s="19">
        <f>SUM(U101)</f>
        <v>607111.75</v>
      </c>
      <c r="V100" s="19">
        <f>SUM(V101)</f>
        <v>0</v>
      </c>
      <c r="W100" s="19">
        <f t="shared" si="37"/>
        <v>0</v>
      </c>
      <c r="X100" s="19">
        <f t="shared" si="37"/>
        <v>0</v>
      </c>
      <c r="Y100" s="19">
        <f t="shared" si="37"/>
        <v>1587678.25</v>
      </c>
      <c r="Z100" s="19">
        <f t="shared" si="37"/>
        <v>2332557.16</v>
      </c>
      <c r="AA100" s="50">
        <f t="shared" si="23"/>
        <v>-3.8957947007422744</v>
      </c>
      <c r="AB100" s="50">
        <f>(Y100-L100)*100/L100</f>
        <v>-12.170035807257268</v>
      </c>
      <c r="AC100" s="50">
        <f>(Z100-M100)*100/M100</f>
        <v>-9.6869620831250867</v>
      </c>
    </row>
    <row r="101" spans="1:29" x14ac:dyDescent="0.55000000000000004">
      <c r="A101" s="20" t="s">
        <v>227</v>
      </c>
      <c r="B101" s="19">
        <v>3277929.71</v>
      </c>
      <c r="C101" s="19">
        <v>775074.21</v>
      </c>
      <c r="D101" s="19"/>
      <c r="E101" s="19">
        <f>SUM(C101:D101)</f>
        <v>775074.21</v>
      </c>
      <c r="F101" s="19">
        <v>1138972.6599999999</v>
      </c>
      <c r="G101" s="19"/>
      <c r="H101" s="19">
        <v>186549</v>
      </c>
      <c r="I101" s="19">
        <v>482151</v>
      </c>
      <c r="J101" s="19"/>
      <c r="K101" s="19"/>
      <c r="L101" s="19">
        <f>SUM(F101:K101)</f>
        <v>1807672.66</v>
      </c>
      <c r="M101" s="19">
        <f>E101+L101</f>
        <v>2582746.87</v>
      </c>
      <c r="N101" s="65" t="s">
        <v>404</v>
      </c>
      <c r="O101" s="19">
        <v>3890352.1</v>
      </c>
      <c r="P101" s="19">
        <v>744878.90999999992</v>
      </c>
      <c r="Q101" s="19"/>
      <c r="R101" s="19">
        <f>SUM(P101:Q101)</f>
        <v>744878.90999999992</v>
      </c>
      <c r="S101" s="19">
        <v>750460.5</v>
      </c>
      <c r="T101" s="19">
        <v>230106</v>
      </c>
      <c r="U101" s="19">
        <v>607111.75</v>
      </c>
      <c r="V101" s="19"/>
      <c r="W101" s="19"/>
      <c r="X101" s="19"/>
      <c r="Y101" s="19">
        <f>SUM(S101:X101)</f>
        <v>1587678.25</v>
      </c>
      <c r="Z101" s="19">
        <f>R101+Y101</f>
        <v>2332557.16</v>
      </c>
      <c r="AA101" s="50">
        <f t="shared" si="23"/>
        <v>-3.8957947007422744</v>
      </c>
      <c r="AB101" s="50">
        <f>(Y101-L101)*100/L101</f>
        <v>-12.170035807257268</v>
      </c>
      <c r="AC101" s="81">
        <f>(Z101-M101)*100/M101</f>
        <v>-9.6869620831250867</v>
      </c>
    </row>
    <row r="102" spans="1:29" x14ac:dyDescent="0.55000000000000004">
      <c r="A102" s="20"/>
      <c r="B102" s="19"/>
      <c r="C102" s="19"/>
      <c r="D102" s="19"/>
      <c r="E102" s="19"/>
      <c r="F102" s="19"/>
      <c r="G102" s="19"/>
      <c r="H102" s="19"/>
      <c r="I102" s="19"/>
      <c r="J102" s="19"/>
      <c r="K102" s="19"/>
      <c r="L102" s="19"/>
      <c r="M102" s="19"/>
      <c r="N102" s="65"/>
      <c r="O102" s="19"/>
      <c r="P102" s="19"/>
      <c r="Q102" s="19"/>
      <c r="R102" s="19"/>
      <c r="S102" s="19"/>
      <c r="T102" s="19"/>
      <c r="U102" s="19"/>
      <c r="V102" s="19"/>
      <c r="W102" s="19"/>
      <c r="X102" s="19"/>
      <c r="Y102" s="19"/>
      <c r="Z102" s="19"/>
      <c r="AA102" s="50"/>
      <c r="AB102" s="50"/>
      <c r="AC102" s="50"/>
    </row>
    <row r="103" spans="1:29" x14ac:dyDescent="0.55000000000000004">
      <c r="A103" s="20" t="s">
        <v>228</v>
      </c>
      <c r="B103" s="19">
        <f t="shared" ref="B103:M103" si="38">SUM(B104)</f>
        <v>2395620.5</v>
      </c>
      <c r="C103" s="19">
        <f t="shared" si="38"/>
        <v>272988.25</v>
      </c>
      <c r="D103" s="19">
        <f t="shared" si="38"/>
        <v>0</v>
      </c>
      <c r="E103" s="19">
        <f t="shared" si="38"/>
        <v>272988.25</v>
      </c>
      <c r="F103" s="19">
        <f t="shared" si="38"/>
        <v>1952350.28</v>
      </c>
      <c r="G103" s="19">
        <f t="shared" si="38"/>
        <v>0</v>
      </c>
      <c r="H103" s="19">
        <f t="shared" si="38"/>
        <v>169678</v>
      </c>
      <c r="I103" s="19">
        <f t="shared" si="38"/>
        <v>40000</v>
      </c>
      <c r="J103" s="19">
        <f t="shared" si="38"/>
        <v>0</v>
      </c>
      <c r="K103" s="19">
        <f t="shared" si="38"/>
        <v>0</v>
      </c>
      <c r="L103" s="19">
        <f t="shared" si="38"/>
        <v>2162028.2800000003</v>
      </c>
      <c r="M103" s="19">
        <f t="shared" si="38"/>
        <v>2435016.5300000003</v>
      </c>
      <c r="N103" s="65" t="s">
        <v>105</v>
      </c>
      <c r="O103" s="19">
        <f t="shared" ref="O103:Z103" si="39">SUM(O104)</f>
        <v>2653191.3199999998</v>
      </c>
      <c r="P103" s="19">
        <f t="shared" si="39"/>
        <v>258060.44999999998</v>
      </c>
      <c r="Q103" s="19">
        <f t="shared" si="39"/>
        <v>0</v>
      </c>
      <c r="R103" s="19">
        <f t="shared" si="39"/>
        <v>258060.44999999998</v>
      </c>
      <c r="S103" s="19">
        <f t="shared" si="39"/>
        <v>1726308.91</v>
      </c>
      <c r="T103" s="19">
        <f>SUM(T104)</f>
        <v>174816</v>
      </c>
      <c r="U103" s="19">
        <f>SUM(U104)</f>
        <v>188950</v>
      </c>
      <c r="V103" s="19">
        <f>SUM(V104)</f>
        <v>0</v>
      </c>
      <c r="W103" s="19">
        <f t="shared" si="39"/>
        <v>0</v>
      </c>
      <c r="X103" s="19">
        <f t="shared" si="39"/>
        <v>0</v>
      </c>
      <c r="Y103" s="19">
        <f t="shared" si="39"/>
        <v>2090074.91</v>
      </c>
      <c r="Z103" s="19">
        <f t="shared" si="39"/>
        <v>2348135.36</v>
      </c>
      <c r="AA103" s="50">
        <f t="shared" si="23"/>
        <v>-5.4682939650333005</v>
      </c>
      <c r="AB103" s="50">
        <f>(Y103-L103)*100/L103</f>
        <v>-3.3280494369851783</v>
      </c>
      <c r="AC103" s="50">
        <f>(Z103-M103)*100/M103</f>
        <v>-3.5679909737614954</v>
      </c>
    </row>
    <row r="104" spans="1:29" x14ac:dyDescent="0.55000000000000004">
      <c r="A104" s="20" t="s">
        <v>229</v>
      </c>
      <c r="B104" s="19">
        <v>2395620.5</v>
      </c>
      <c r="C104" s="19">
        <v>272988.25</v>
      </c>
      <c r="D104" s="19"/>
      <c r="E104" s="19">
        <f>SUM(C104:D104)</f>
        <v>272988.25</v>
      </c>
      <c r="F104" s="19">
        <v>1952350.28</v>
      </c>
      <c r="G104" s="19"/>
      <c r="H104" s="19">
        <v>169678</v>
      </c>
      <c r="I104" s="19">
        <v>40000</v>
      </c>
      <c r="J104" s="19"/>
      <c r="K104" s="19"/>
      <c r="L104" s="19">
        <f>SUM(F104:K104)</f>
        <v>2162028.2800000003</v>
      </c>
      <c r="M104" s="19">
        <f>E104+L104</f>
        <v>2435016.5300000003</v>
      </c>
      <c r="N104" s="65" t="s">
        <v>379</v>
      </c>
      <c r="O104" s="19">
        <v>2653191.3199999998</v>
      </c>
      <c r="P104" s="19">
        <v>258060.44999999998</v>
      </c>
      <c r="Q104" s="19"/>
      <c r="R104" s="19">
        <f>SUM(P104:Q104)</f>
        <v>258060.44999999998</v>
      </c>
      <c r="S104" s="19">
        <v>1726308.91</v>
      </c>
      <c r="T104" s="19">
        <v>174816</v>
      </c>
      <c r="U104" s="19">
        <v>188950</v>
      </c>
      <c r="V104" s="19"/>
      <c r="W104" s="19"/>
      <c r="X104" s="19"/>
      <c r="Y104" s="19">
        <f>SUM(S104:X104)</f>
        <v>2090074.91</v>
      </c>
      <c r="Z104" s="19">
        <f>R104+Y104</f>
        <v>2348135.36</v>
      </c>
      <c r="AA104" s="50">
        <f t="shared" si="23"/>
        <v>-5.4682939650333005</v>
      </c>
      <c r="AB104" s="50">
        <f>(Y104-L104)*100/L104</f>
        <v>-3.3280494369851783</v>
      </c>
      <c r="AC104" s="81">
        <f>(Z104-M104)*100/M104</f>
        <v>-3.5679909737614954</v>
      </c>
    </row>
    <row r="105" spans="1:29" x14ac:dyDescent="0.55000000000000004">
      <c r="A105" s="20"/>
      <c r="B105" s="19"/>
      <c r="C105" s="19"/>
      <c r="D105" s="19"/>
      <c r="E105" s="19"/>
      <c r="F105" s="19"/>
      <c r="G105" s="19"/>
      <c r="H105" s="19"/>
      <c r="I105" s="19"/>
      <c r="J105" s="19"/>
      <c r="K105" s="19"/>
      <c r="L105" s="19"/>
      <c r="M105" s="19"/>
      <c r="N105" s="65"/>
      <c r="O105" s="19"/>
      <c r="P105" s="19"/>
      <c r="Q105" s="19"/>
      <c r="R105" s="19"/>
      <c r="S105" s="19"/>
      <c r="T105" s="19"/>
      <c r="U105" s="19"/>
      <c r="V105" s="19"/>
      <c r="W105" s="19"/>
      <c r="X105" s="19"/>
      <c r="Y105" s="19"/>
      <c r="Z105" s="19"/>
      <c r="AA105" s="50"/>
      <c r="AB105" s="50"/>
      <c r="AC105" s="50"/>
    </row>
    <row r="106" spans="1:29" x14ac:dyDescent="0.55000000000000004">
      <c r="A106" s="20" t="s">
        <v>230</v>
      </c>
      <c r="B106" s="19">
        <f t="shared" ref="B106:M106" si="40">SUM(B107:B110)</f>
        <v>14216203.74</v>
      </c>
      <c r="C106" s="19">
        <f t="shared" si="40"/>
        <v>3691282.3600000003</v>
      </c>
      <c r="D106" s="19">
        <f t="shared" si="40"/>
        <v>0</v>
      </c>
      <c r="E106" s="19">
        <f>SUM(E107:E110)</f>
        <v>3691282.3600000003</v>
      </c>
      <c r="F106" s="19">
        <f t="shared" si="40"/>
        <v>2771838.14</v>
      </c>
      <c r="G106" s="19">
        <f t="shared" si="40"/>
        <v>0</v>
      </c>
      <c r="H106" s="19">
        <f t="shared" si="40"/>
        <v>528344</v>
      </c>
      <c r="I106" s="19">
        <f t="shared" si="40"/>
        <v>174434.8</v>
      </c>
      <c r="J106" s="19">
        <f t="shared" si="40"/>
        <v>0</v>
      </c>
      <c r="K106" s="19">
        <f t="shared" si="40"/>
        <v>3939</v>
      </c>
      <c r="L106" s="19">
        <f t="shared" si="40"/>
        <v>3478555.94</v>
      </c>
      <c r="M106" s="19">
        <f t="shared" si="40"/>
        <v>7169838.3000000007</v>
      </c>
      <c r="N106" s="65" t="s">
        <v>106</v>
      </c>
      <c r="O106" s="19">
        <f t="shared" ref="O106:Z106" si="41">SUM(O107:O110)</f>
        <v>15049868.460000001</v>
      </c>
      <c r="P106" s="19">
        <f t="shared" si="41"/>
        <v>3766884.3400000003</v>
      </c>
      <c r="Q106" s="19">
        <f t="shared" si="41"/>
        <v>0</v>
      </c>
      <c r="R106" s="19">
        <f t="shared" si="41"/>
        <v>3766884.3400000003</v>
      </c>
      <c r="S106" s="19">
        <f t="shared" si="41"/>
        <v>3964071.8000000007</v>
      </c>
      <c r="T106" s="19">
        <f>SUM(T107:T110)</f>
        <v>1016374.94</v>
      </c>
      <c r="U106" s="19">
        <f>SUM(U107:U110)</f>
        <v>405573.98</v>
      </c>
      <c r="V106" s="19">
        <f>SUM(V107:V110)</f>
        <v>439</v>
      </c>
      <c r="W106" s="19">
        <f t="shared" si="41"/>
        <v>0</v>
      </c>
      <c r="X106" s="19">
        <f t="shared" si="41"/>
        <v>0</v>
      </c>
      <c r="Y106" s="19">
        <f t="shared" si="41"/>
        <v>5386459.7200000007</v>
      </c>
      <c r="Z106" s="19">
        <f t="shared" si="41"/>
        <v>9153344.0600000024</v>
      </c>
      <c r="AA106" s="50">
        <f t="shared" si="23"/>
        <v>2.0481223766366106</v>
      </c>
      <c r="AB106" s="50">
        <f t="shared" ref="AB106:AC110" si="42">(Y106-L106)*100/L106</f>
        <v>54.847580803889578</v>
      </c>
      <c r="AC106" s="50">
        <f t="shared" si="42"/>
        <v>27.664581501091895</v>
      </c>
    </row>
    <row r="107" spans="1:29" x14ac:dyDescent="0.55000000000000004">
      <c r="A107" s="20" t="s">
        <v>231</v>
      </c>
      <c r="B107" s="19">
        <v>5156536.7</v>
      </c>
      <c r="C107" s="19">
        <v>2117927.64</v>
      </c>
      <c r="D107" s="19"/>
      <c r="E107" s="19">
        <f>SUM(C107:D107)</f>
        <v>2117927.64</v>
      </c>
      <c r="F107" s="19">
        <v>851884</v>
      </c>
      <c r="G107" s="19"/>
      <c r="H107" s="19">
        <v>92957</v>
      </c>
      <c r="I107" s="19">
        <v>31500</v>
      </c>
      <c r="J107" s="19"/>
      <c r="K107" s="19">
        <v>3500</v>
      </c>
      <c r="L107" s="19">
        <f>SUM(F107:K107)</f>
        <v>979841</v>
      </c>
      <c r="M107" s="19">
        <f>E107+L107</f>
        <v>3097768.64</v>
      </c>
      <c r="N107" s="65" t="s">
        <v>357</v>
      </c>
      <c r="O107" s="19">
        <v>5694728.9699999997</v>
      </c>
      <c r="P107" s="19">
        <v>2090462.1700000004</v>
      </c>
      <c r="Q107" s="19"/>
      <c r="R107" s="19">
        <f>SUM(P107:Q107)</f>
        <v>2090462.1700000004</v>
      </c>
      <c r="S107" s="19">
        <v>1693074.2700000005</v>
      </c>
      <c r="T107" s="19">
        <v>415456</v>
      </c>
      <c r="U107" s="19">
        <v>81850</v>
      </c>
      <c r="V107" s="19"/>
      <c r="W107" s="19"/>
      <c r="X107" s="19"/>
      <c r="Y107" s="19">
        <f>SUM(S107:X107)</f>
        <v>2190380.2700000005</v>
      </c>
      <c r="Z107" s="19">
        <f>R107+Y107</f>
        <v>4280842.4400000013</v>
      </c>
      <c r="AA107" s="50">
        <f t="shared" si="23"/>
        <v>-1.2968087049470556</v>
      </c>
      <c r="AB107" s="50">
        <f t="shared" si="42"/>
        <v>123.5444597643904</v>
      </c>
      <c r="AC107" s="50">
        <f t="shared" si="42"/>
        <v>38.191160718832805</v>
      </c>
    </row>
    <row r="108" spans="1:29" x14ac:dyDescent="0.55000000000000004">
      <c r="A108" s="20" t="s">
        <v>232</v>
      </c>
      <c r="B108" s="19">
        <v>2673555</v>
      </c>
      <c r="C108" s="19">
        <v>87811.8</v>
      </c>
      <c r="D108" s="19"/>
      <c r="E108" s="19">
        <f t="shared" ref="E108:E110" si="43">SUM(C108:D108)</f>
        <v>87811.8</v>
      </c>
      <c r="F108" s="19">
        <v>816831.15</v>
      </c>
      <c r="G108" s="19"/>
      <c r="H108" s="19">
        <v>80810</v>
      </c>
      <c r="I108" s="19">
        <v>36000</v>
      </c>
      <c r="J108" s="19"/>
      <c r="K108" s="19">
        <v>439</v>
      </c>
      <c r="L108" s="19">
        <f>SUM(F108:K108)</f>
        <v>934080.15</v>
      </c>
      <c r="M108" s="19">
        <f>E108+L108</f>
        <v>1021891.9500000001</v>
      </c>
      <c r="N108" s="65" t="s">
        <v>409</v>
      </c>
      <c r="O108" s="19">
        <v>2888621.2</v>
      </c>
      <c r="P108" s="19">
        <v>249160.2</v>
      </c>
      <c r="Q108" s="19"/>
      <c r="R108" s="19">
        <f t="shared" ref="R108:R110" si="44">SUM(P108:Q108)</f>
        <v>249160.2</v>
      </c>
      <c r="S108" s="19">
        <v>857178.83000000007</v>
      </c>
      <c r="T108" s="19">
        <v>165885</v>
      </c>
      <c r="U108" s="19">
        <v>105500</v>
      </c>
      <c r="V108" s="19">
        <v>439</v>
      </c>
      <c r="W108" s="19"/>
      <c r="X108" s="19"/>
      <c r="Y108" s="19">
        <f>SUM(S108:X108)</f>
        <v>1129002.83</v>
      </c>
      <c r="Z108" s="19">
        <f>R108+Y108</f>
        <v>1378163.03</v>
      </c>
      <c r="AA108" s="50">
        <f t="shared" si="23"/>
        <v>183.74341489412586</v>
      </c>
      <c r="AB108" s="50">
        <f t="shared" si="42"/>
        <v>20.867875203214631</v>
      </c>
      <c r="AC108" s="50">
        <f t="shared" si="42"/>
        <v>34.863869903271073</v>
      </c>
    </row>
    <row r="109" spans="1:29" x14ac:dyDescent="0.55000000000000004">
      <c r="A109" s="20" t="s">
        <v>233</v>
      </c>
      <c r="B109" s="19">
        <v>2654271.04</v>
      </c>
      <c r="C109" s="19">
        <v>322810.76</v>
      </c>
      <c r="D109" s="19"/>
      <c r="E109" s="19">
        <f t="shared" si="43"/>
        <v>322810.76</v>
      </c>
      <c r="F109" s="19">
        <v>702690.79</v>
      </c>
      <c r="G109" s="19"/>
      <c r="H109" s="19">
        <v>162179</v>
      </c>
      <c r="I109" s="19">
        <v>5000</v>
      </c>
      <c r="J109" s="19"/>
      <c r="K109" s="19"/>
      <c r="L109" s="19">
        <f>SUM(F109:K109)</f>
        <v>869869.79</v>
      </c>
      <c r="M109" s="19">
        <f>E109+L109</f>
        <v>1192680.55</v>
      </c>
      <c r="N109" s="65" t="s">
        <v>381</v>
      </c>
      <c r="O109" s="19">
        <v>2767459.5</v>
      </c>
      <c r="P109" s="19">
        <v>314433.84000000003</v>
      </c>
      <c r="Q109" s="19"/>
      <c r="R109" s="19">
        <f t="shared" si="44"/>
        <v>314433.84000000003</v>
      </c>
      <c r="S109" s="19">
        <v>802248.62000000011</v>
      </c>
      <c r="T109" s="19">
        <v>222161</v>
      </c>
      <c r="U109" s="19">
        <v>49250</v>
      </c>
      <c r="V109" s="19"/>
      <c r="W109" s="19"/>
      <c r="X109" s="19"/>
      <c r="Y109" s="19">
        <f>SUM(S109:X109)</f>
        <v>1073659.6200000001</v>
      </c>
      <c r="Z109" s="19">
        <f>R109+Y109</f>
        <v>1388093.4600000002</v>
      </c>
      <c r="AA109" s="50">
        <f t="shared" si="23"/>
        <v>-2.5949940454277249</v>
      </c>
      <c r="AB109" s="50">
        <f t="shared" si="42"/>
        <v>23.427624725305158</v>
      </c>
      <c r="AC109" s="81">
        <f t="shared" si="42"/>
        <v>16.384346168804392</v>
      </c>
    </row>
    <row r="110" spans="1:29" x14ac:dyDescent="0.55000000000000004">
      <c r="A110" s="20" t="s">
        <v>234</v>
      </c>
      <c r="B110" s="19">
        <v>3731841</v>
      </c>
      <c r="C110" s="19">
        <v>1162732.1599999999</v>
      </c>
      <c r="D110" s="19"/>
      <c r="E110" s="19">
        <f t="shared" si="43"/>
        <v>1162732.1599999999</v>
      </c>
      <c r="F110" s="19">
        <v>400432.2</v>
      </c>
      <c r="G110" s="19"/>
      <c r="H110" s="19">
        <v>192398</v>
      </c>
      <c r="I110" s="19">
        <v>101934.8</v>
      </c>
      <c r="J110" s="19"/>
      <c r="K110" s="19"/>
      <c r="L110" s="19">
        <f>SUM(F110:K110)</f>
        <v>694765</v>
      </c>
      <c r="M110" s="19">
        <f>E110+L110</f>
        <v>1857497.16</v>
      </c>
      <c r="N110" s="65" t="s">
        <v>400</v>
      </c>
      <c r="O110" s="19">
        <v>3699058.79</v>
      </c>
      <c r="P110" s="19">
        <v>1112828.1299999999</v>
      </c>
      <c r="Q110" s="19"/>
      <c r="R110" s="19">
        <f t="shared" si="44"/>
        <v>1112828.1299999999</v>
      </c>
      <c r="S110" s="19">
        <v>611570.08000000007</v>
      </c>
      <c r="T110" s="19">
        <v>212872.94</v>
      </c>
      <c r="U110" s="19">
        <v>168973.97999999998</v>
      </c>
      <c r="V110" s="19"/>
      <c r="W110" s="19"/>
      <c r="X110" s="19"/>
      <c r="Y110" s="19">
        <f>SUM(S110:X110)</f>
        <v>993417</v>
      </c>
      <c r="Z110" s="19">
        <f>R110+Y110</f>
        <v>2106245.13</v>
      </c>
      <c r="AA110" s="50">
        <f t="shared" si="23"/>
        <v>-4.291962647700398</v>
      </c>
      <c r="AB110" s="50">
        <f t="shared" si="42"/>
        <v>42.986045641331962</v>
      </c>
      <c r="AC110" s="81">
        <f t="shared" si="42"/>
        <v>13.391566639057471</v>
      </c>
    </row>
    <row r="111" spans="1:29" x14ac:dyDescent="0.55000000000000004">
      <c r="A111" s="20"/>
      <c r="B111" s="19"/>
      <c r="C111" s="19"/>
      <c r="D111" s="19"/>
      <c r="E111" s="19"/>
      <c r="F111" s="19"/>
      <c r="G111" s="19"/>
      <c r="H111" s="19"/>
      <c r="I111" s="19"/>
      <c r="J111" s="19"/>
      <c r="K111" s="19"/>
      <c r="L111" s="19"/>
      <c r="M111" s="19"/>
      <c r="N111" s="65"/>
      <c r="O111" s="19"/>
      <c r="P111" s="19"/>
      <c r="Q111" s="19"/>
      <c r="R111" s="19"/>
      <c r="S111" s="19"/>
      <c r="T111" s="19"/>
      <c r="U111" s="19"/>
      <c r="V111" s="19"/>
      <c r="W111" s="19"/>
      <c r="X111" s="19"/>
      <c r="Y111" s="19"/>
      <c r="Z111" s="19"/>
      <c r="AA111" s="50"/>
      <c r="AB111" s="50"/>
      <c r="AC111" s="50"/>
    </row>
    <row r="112" spans="1:29" x14ac:dyDescent="0.55000000000000004">
      <c r="A112" s="20" t="s">
        <v>235</v>
      </c>
      <c r="B112" s="19">
        <f>SUM(B113:B117)</f>
        <v>13258272.439999999</v>
      </c>
      <c r="C112" s="19">
        <f t="shared" ref="C112:M112" si="45">SUM(C113:C117)</f>
        <v>1274852.3400000001</v>
      </c>
      <c r="D112" s="19">
        <f t="shared" si="45"/>
        <v>5795.66</v>
      </c>
      <c r="E112" s="19">
        <f>SUM(E113:E117)</f>
        <v>1280648</v>
      </c>
      <c r="F112" s="19">
        <f t="shared" si="45"/>
        <v>6996074.25</v>
      </c>
      <c r="G112" s="19">
        <f t="shared" si="45"/>
        <v>0</v>
      </c>
      <c r="H112" s="19">
        <f t="shared" si="45"/>
        <v>1088131</v>
      </c>
      <c r="I112" s="19">
        <f t="shared" si="45"/>
        <v>276668</v>
      </c>
      <c r="J112" s="19">
        <f t="shared" si="45"/>
        <v>0</v>
      </c>
      <c r="K112" s="19">
        <f t="shared" si="45"/>
        <v>0</v>
      </c>
      <c r="L112" s="19">
        <f t="shared" si="45"/>
        <v>8360873.25</v>
      </c>
      <c r="M112" s="19">
        <f t="shared" si="45"/>
        <v>9641521.25</v>
      </c>
      <c r="N112" s="65" t="s">
        <v>107</v>
      </c>
      <c r="O112" s="19">
        <f t="shared" ref="O112:Z112" si="46">SUM(O113:O117)</f>
        <v>14901050.640000001</v>
      </c>
      <c r="P112" s="19">
        <f t="shared" si="46"/>
        <v>1446948.3099999998</v>
      </c>
      <c r="Q112" s="19">
        <f t="shared" si="46"/>
        <v>0</v>
      </c>
      <c r="R112" s="19">
        <f t="shared" si="46"/>
        <v>1446948.3099999998</v>
      </c>
      <c r="S112" s="19">
        <f t="shared" si="46"/>
        <v>7256037.2200000007</v>
      </c>
      <c r="T112" s="19">
        <f>SUM(T113:T117)</f>
        <v>1252836</v>
      </c>
      <c r="U112" s="19">
        <f>SUM(U113:U117)</f>
        <v>676322</v>
      </c>
      <c r="V112" s="19">
        <f>SUM(V113:V117)</f>
        <v>0</v>
      </c>
      <c r="W112" s="19">
        <f t="shared" si="46"/>
        <v>0</v>
      </c>
      <c r="X112" s="19">
        <f t="shared" si="46"/>
        <v>0</v>
      </c>
      <c r="Y112" s="19">
        <f t="shared" si="46"/>
        <v>9185195.2200000007</v>
      </c>
      <c r="Z112" s="19">
        <f t="shared" si="46"/>
        <v>10632143.529999999</v>
      </c>
      <c r="AA112" s="50">
        <f t="shared" si="23"/>
        <v>12.985637739644291</v>
      </c>
      <c r="AB112" s="50">
        <f t="shared" ref="AB112:AC117" si="47">(Y112-L112)*100/L112</f>
        <v>9.8592807874464619</v>
      </c>
      <c r="AC112" s="50">
        <f t="shared" si="47"/>
        <v>10.274543345532733</v>
      </c>
    </row>
    <row r="113" spans="1:29" x14ac:dyDescent="0.55000000000000004">
      <c r="A113" s="20" t="s">
        <v>236</v>
      </c>
      <c r="B113" s="19">
        <v>1908736</v>
      </c>
      <c r="C113" s="19">
        <v>306568.52</v>
      </c>
      <c r="D113" s="19">
        <v>5795.66</v>
      </c>
      <c r="E113" s="19">
        <f>SUM(C113:D113)</f>
        <v>312364.18</v>
      </c>
      <c r="F113" s="19">
        <v>1406195.34</v>
      </c>
      <c r="G113" s="19"/>
      <c r="H113" s="19">
        <v>127484</v>
      </c>
      <c r="I113" s="19">
        <v>46130</v>
      </c>
      <c r="J113" s="19"/>
      <c r="K113" s="19"/>
      <c r="L113" s="19">
        <f>SUM(F113:K113)</f>
        <v>1579809.34</v>
      </c>
      <c r="M113" s="19">
        <f>E113+L113</f>
        <v>1892173.52</v>
      </c>
      <c r="N113" s="65" t="s">
        <v>361</v>
      </c>
      <c r="O113" s="19">
        <v>2183569.2000000002</v>
      </c>
      <c r="P113" s="19">
        <v>293096.30000000005</v>
      </c>
      <c r="Q113" s="19"/>
      <c r="R113" s="19">
        <f>SUM(P113:Q113)</f>
        <v>293096.30000000005</v>
      </c>
      <c r="S113" s="19">
        <v>1697441.2699999998</v>
      </c>
      <c r="T113" s="19">
        <v>105305</v>
      </c>
      <c r="U113" s="19">
        <v>185542</v>
      </c>
      <c r="V113" s="19"/>
      <c r="W113" s="19"/>
      <c r="X113" s="19"/>
      <c r="Y113" s="19">
        <f>SUM(S113:X113)</f>
        <v>1988288.2699999998</v>
      </c>
      <c r="Z113" s="19">
        <f>R113+Y113</f>
        <v>2281384.5699999998</v>
      </c>
      <c r="AA113" s="50">
        <f t="shared" si="23"/>
        <v>-6.1684025357836951</v>
      </c>
      <c r="AB113" s="50">
        <f t="shared" si="47"/>
        <v>25.856216928050298</v>
      </c>
      <c r="AC113" s="50">
        <f t="shared" si="47"/>
        <v>20.569522080617631</v>
      </c>
    </row>
    <row r="114" spans="1:29" x14ac:dyDescent="0.55000000000000004">
      <c r="A114" s="20" t="s">
        <v>237</v>
      </c>
      <c r="B114" s="19">
        <v>2154073.48</v>
      </c>
      <c r="C114" s="19">
        <v>182782.33</v>
      </c>
      <c r="D114" s="19"/>
      <c r="E114" s="19">
        <f t="shared" ref="E114:E117" si="48">SUM(C114:D114)</f>
        <v>182782.33</v>
      </c>
      <c r="F114" s="19">
        <v>1179607.33</v>
      </c>
      <c r="G114" s="19"/>
      <c r="H114" s="19">
        <v>318234</v>
      </c>
      <c r="I114" s="19">
        <v>10200</v>
      </c>
      <c r="J114" s="19"/>
      <c r="K114" s="19"/>
      <c r="L114" s="19">
        <f>SUM(F114:K114)</f>
        <v>1508041.33</v>
      </c>
      <c r="M114" s="19">
        <f>E114+L114</f>
        <v>1690823.6600000001</v>
      </c>
      <c r="N114" s="65" t="s">
        <v>376</v>
      </c>
      <c r="O114" s="19">
        <v>2657334.5</v>
      </c>
      <c r="P114" s="19">
        <v>294286.08999999997</v>
      </c>
      <c r="Q114" s="19"/>
      <c r="R114" s="19">
        <f t="shared" ref="R114:R117" si="49">SUM(P114:Q114)</f>
        <v>294286.08999999997</v>
      </c>
      <c r="S114" s="19">
        <v>1389622.11</v>
      </c>
      <c r="T114" s="19">
        <v>302135</v>
      </c>
      <c r="U114" s="19">
        <v>39000</v>
      </c>
      <c r="V114" s="19"/>
      <c r="W114" s="19"/>
      <c r="X114" s="19"/>
      <c r="Y114" s="19">
        <f>SUM(S114:X114)</f>
        <v>1730757.11</v>
      </c>
      <c r="Z114" s="19">
        <f>R114+Y114</f>
        <v>2025043.2000000002</v>
      </c>
      <c r="AA114" s="50">
        <f t="shared" si="23"/>
        <v>61.003577315159504</v>
      </c>
      <c r="AB114" s="50">
        <f t="shared" si="47"/>
        <v>14.768546164447629</v>
      </c>
      <c r="AC114" s="81">
        <f t="shared" si="47"/>
        <v>19.766670404884209</v>
      </c>
    </row>
    <row r="115" spans="1:29" x14ac:dyDescent="0.55000000000000004">
      <c r="A115" s="20" t="s">
        <v>238</v>
      </c>
      <c r="B115" s="19">
        <v>2824516.4</v>
      </c>
      <c r="C115" s="19">
        <v>354776.43</v>
      </c>
      <c r="D115" s="19"/>
      <c r="E115" s="19">
        <f t="shared" si="48"/>
        <v>354776.43</v>
      </c>
      <c r="F115" s="19">
        <v>1378760.08</v>
      </c>
      <c r="G115" s="19"/>
      <c r="H115" s="19">
        <v>220586</v>
      </c>
      <c r="I115" s="19">
        <v>25000</v>
      </c>
      <c r="J115" s="19"/>
      <c r="K115" s="19"/>
      <c r="L115" s="19">
        <f>SUM(F115:K115)</f>
        <v>1624346.08</v>
      </c>
      <c r="M115" s="19">
        <f>E115+L115</f>
        <v>1979122.51</v>
      </c>
      <c r="N115" s="65" t="s">
        <v>83</v>
      </c>
      <c r="O115" s="19">
        <v>3192007.1</v>
      </c>
      <c r="P115" s="19">
        <v>304311.34000000003</v>
      </c>
      <c r="Q115" s="19"/>
      <c r="R115" s="19">
        <f t="shared" si="49"/>
        <v>304311.34000000003</v>
      </c>
      <c r="S115" s="19">
        <v>1361842.77</v>
      </c>
      <c r="T115" s="19">
        <v>274094</v>
      </c>
      <c r="U115" s="19">
        <v>120000</v>
      </c>
      <c r="V115" s="19"/>
      <c r="W115" s="19"/>
      <c r="X115" s="19"/>
      <c r="Y115" s="19">
        <f>SUM(S115:X115)</f>
        <v>1755936.77</v>
      </c>
      <c r="Z115" s="19">
        <f>R115+Y115</f>
        <v>2060248.11</v>
      </c>
      <c r="AA115" s="50">
        <f t="shared" si="23"/>
        <v>-14.224476524553777</v>
      </c>
      <c r="AB115" s="50">
        <f t="shared" si="47"/>
        <v>8.1011486172946547</v>
      </c>
      <c r="AC115" s="81">
        <f t="shared" si="47"/>
        <v>4.0990691374633546</v>
      </c>
    </row>
    <row r="116" spans="1:29" x14ac:dyDescent="0.55000000000000004">
      <c r="A116" s="20" t="s">
        <v>239</v>
      </c>
      <c r="B116" s="19">
        <v>2931295.5</v>
      </c>
      <c r="C116" s="19">
        <v>288346.06</v>
      </c>
      <c r="D116" s="19"/>
      <c r="E116" s="19">
        <f t="shared" si="48"/>
        <v>288346.06</v>
      </c>
      <c r="F116" s="19">
        <v>1773604.69</v>
      </c>
      <c r="G116" s="19"/>
      <c r="H116" s="19">
        <v>228439</v>
      </c>
      <c r="I116" s="19">
        <v>160138</v>
      </c>
      <c r="J116" s="19"/>
      <c r="K116" s="19"/>
      <c r="L116" s="19">
        <f>SUM(F116:K116)</f>
        <v>2162181.69</v>
      </c>
      <c r="M116" s="19">
        <f>E116+L116</f>
        <v>2450527.75</v>
      </c>
      <c r="N116" s="65" t="s">
        <v>386</v>
      </c>
      <c r="O116" s="19">
        <v>3202537.9</v>
      </c>
      <c r="P116" s="19">
        <v>287714.14999999997</v>
      </c>
      <c r="Q116" s="19"/>
      <c r="R116" s="19">
        <f t="shared" si="49"/>
        <v>287714.14999999997</v>
      </c>
      <c r="S116" s="19">
        <v>1397575.7200000002</v>
      </c>
      <c r="T116" s="19">
        <v>285369</v>
      </c>
      <c r="U116" s="19">
        <v>201780</v>
      </c>
      <c r="V116" s="19"/>
      <c r="W116" s="19"/>
      <c r="X116" s="19"/>
      <c r="Y116" s="19">
        <f>SUM(S116:X116)</f>
        <v>1884724.7200000002</v>
      </c>
      <c r="Z116" s="19">
        <f>R116+Y116</f>
        <v>2172438.87</v>
      </c>
      <c r="AA116" s="50">
        <f t="shared" si="23"/>
        <v>-0.21914986457593094</v>
      </c>
      <c r="AB116" s="50">
        <f t="shared" si="47"/>
        <v>-12.832268966258786</v>
      </c>
      <c r="AC116" s="81">
        <f t="shared" si="47"/>
        <v>-11.348122052484404</v>
      </c>
    </row>
    <row r="117" spans="1:29" x14ac:dyDescent="0.55000000000000004">
      <c r="A117" s="20" t="s">
        <v>240</v>
      </c>
      <c r="B117" s="19">
        <v>3439651.06</v>
      </c>
      <c r="C117" s="19">
        <v>142379</v>
      </c>
      <c r="D117" s="19"/>
      <c r="E117" s="19">
        <f t="shared" si="48"/>
        <v>142379</v>
      </c>
      <c r="F117" s="19">
        <v>1257906.81</v>
      </c>
      <c r="G117" s="19"/>
      <c r="H117" s="19">
        <v>193388</v>
      </c>
      <c r="I117" s="19">
        <v>35200</v>
      </c>
      <c r="J117" s="19"/>
      <c r="K117" s="19"/>
      <c r="L117" s="19">
        <f>SUM(F117:K117)</f>
        <v>1486494.81</v>
      </c>
      <c r="M117" s="19">
        <f>E117+L117</f>
        <v>1628873.81</v>
      </c>
      <c r="N117" s="65" t="s">
        <v>400</v>
      </c>
      <c r="O117" s="19">
        <v>3665601.94</v>
      </c>
      <c r="P117" s="19">
        <v>267540.43</v>
      </c>
      <c r="Q117" s="19"/>
      <c r="R117" s="19">
        <f t="shared" si="49"/>
        <v>267540.43</v>
      </c>
      <c r="S117" s="19">
        <v>1409555.3499999999</v>
      </c>
      <c r="T117" s="19">
        <v>285933</v>
      </c>
      <c r="U117" s="19">
        <v>130000</v>
      </c>
      <c r="V117" s="19"/>
      <c r="W117" s="19"/>
      <c r="X117" s="19"/>
      <c r="Y117" s="19">
        <f>SUM(S117:X117)</f>
        <v>1825488.3499999999</v>
      </c>
      <c r="Z117" s="19">
        <f>R117+Y117</f>
        <v>2093028.7799999998</v>
      </c>
      <c r="AA117" s="50">
        <f t="shared" si="23"/>
        <v>87.907226487052171</v>
      </c>
      <c r="AB117" s="50">
        <f t="shared" si="47"/>
        <v>22.804892268678675</v>
      </c>
      <c r="AC117" s="50">
        <f t="shared" si="47"/>
        <v>28.495452941194976</v>
      </c>
    </row>
    <row r="118" spans="1:29" x14ac:dyDescent="0.55000000000000004">
      <c r="A118" s="20"/>
      <c r="B118" s="19"/>
      <c r="C118" s="19"/>
      <c r="D118" s="19"/>
      <c r="E118" s="19"/>
      <c r="F118" s="19"/>
      <c r="G118" s="19"/>
      <c r="H118" s="19"/>
      <c r="I118" s="19"/>
      <c r="J118" s="19"/>
      <c r="K118" s="19"/>
      <c r="L118" s="19"/>
      <c r="M118" s="19"/>
      <c r="N118" s="65"/>
      <c r="O118" s="19"/>
      <c r="P118" s="19"/>
      <c r="Q118" s="19"/>
      <c r="R118" s="19"/>
      <c r="S118" s="19"/>
      <c r="T118" s="19"/>
      <c r="U118" s="19"/>
      <c r="V118" s="19"/>
      <c r="W118" s="19"/>
      <c r="X118" s="19"/>
      <c r="Y118" s="19"/>
      <c r="Z118" s="19"/>
      <c r="AA118" s="50"/>
      <c r="AB118" s="50"/>
      <c r="AC118" s="50"/>
    </row>
    <row r="119" spans="1:29" x14ac:dyDescent="0.55000000000000004">
      <c r="A119" s="20" t="s">
        <v>241</v>
      </c>
      <c r="B119" s="19">
        <f>SUM(B120:B125)</f>
        <v>23073145.850000001</v>
      </c>
      <c r="C119" s="19">
        <f t="shared" ref="C119:M119" si="50">SUM(C120:C125)</f>
        <v>3040813.85</v>
      </c>
      <c r="D119" s="19">
        <f t="shared" si="50"/>
        <v>4661.16</v>
      </c>
      <c r="E119" s="19">
        <f>SUM(E120:E125)</f>
        <v>3045475.0100000002</v>
      </c>
      <c r="F119" s="19">
        <f t="shared" si="50"/>
        <v>20886020.620000001</v>
      </c>
      <c r="G119" s="19">
        <f t="shared" si="50"/>
        <v>0</v>
      </c>
      <c r="H119" s="19">
        <f t="shared" si="50"/>
        <v>1540280</v>
      </c>
      <c r="I119" s="19">
        <f t="shared" si="50"/>
        <v>2716884.5</v>
      </c>
      <c r="J119" s="19">
        <f t="shared" si="50"/>
        <v>0</v>
      </c>
      <c r="K119" s="19">
        <f t="shared" si="50"/>
        <v>0</v>
      </c>
      <c r="L119" s="19">
        <f t="shared" si="50"/>
        <v>25143185.119999997</v>
      </c>
      <c r="M119" s="19">
        <f t="shared" si="50"/>
        <v>28188660.130000003</v>
      </c>
      <c r="N119" s="65" t="s">
        <v>108</v>
      </c>
      <c r="O119" s="19">
        <f t="shared" ref="O119:Z119" si="51">SUM(O120:O125)</f>
        <v>24811218.109999999</v>
      </c>
      <c r="P119" s="19">
        <f t="shared" si="51"/>
        <v>3380629.9299999992</v>
      </c>
      <c r="Q119" s="19">
        <f t="shared" si="51"/>
        <v>0</v>
      </c>
      <c r="R119" s="19">
        <f t="shared" si="51"/>
        <v>3380629.9299999992</v>
      </c>
      <c r="S119" s="19">
        <f t="shared" si="51"/>
        <v>18572534.260000002</v>
      </c>
      <c r="T119" s="19">
        <f>SUM(T120:T125)</f>
        <v>1548365</v>
      </c>
      <c r="U119" s="19">
        <f>SUM(U120:U125)</f>
        <v>4083659</v>
      </c>
      <c r="V119" s="19">
        <f>SUM(V120:V125)</f>
        <v>0</v>
      </c>
      <c r="W119" s="19">
        <f t="shared" si="51"/>
        <v>0</v>
      </c>
      <c r="X119" s="19">
        <f t="shared" si="51"/>
        <v>0</v>
      </c>
      <c r="Y119" s="19">
        <f t="shared" si="51"/>
        <v>24204558.259999998</v>
      </c>
      <c r="Z119" s="19">
        <f t="shared" si="51"/>
        <v>27585188.189999998</v>
      </c>
      <c r="AA119" s="50">
        <f t="shared" si="23"/>
        <v>11.005012974970986</v>
      </c>
      <c r="AB119" s="50">
        <f t="shared" ref="AB119:AC125" si="52">(Y119-L119)*100/L119</f>
        <v>-3.7331263144277385</v>
      </c>
      <c r="AC119" s="50">
        <f t="shared" si="52"/>
        <v>-2.1408322964515625</v>
      </c>
    </row>
    <row r="120" spans="1:29" x14ac:dyDescent="0.55000000000000004">
      <c r="A120" s="20" t="s">
        <v>242</v>
      </c>
      <c r="B120" s="19">
        <v>1843844</v>
      </c>
      <c r="C120" s="19">
        <v>272899.44</v>
      </c>
      <c r="D120" s="19"/>
      <c r="E120" s="19">
        <f>SUM(C120:D120)</f>
        <v>272899.44</v>
      </c>
      <c r="F120" s="19">
        <v>1888977.48</v>
      </c>
      <c r="G120" s="19"/>
      <c r="H120" s="19">
        <v>346652</v>
      </c>
      <c r="I120" s="19">
        <v>76224.5</v>
      </c>
      <c r="J120" s="19"/>
      <c r="K120" s="19"/>
      <c r="L120" s="19">
        <f t="shared" ref="L120:L125" si="53">SUM(F120:K120)</f>
        <v>2311853.98</v>
      </c>
      <c r="M120" s="19">
        <f t="shared" ref="M120:M125" si="54">E120+L120</f>
        <v>2584753.42</v>
      </c>
      <c r="N120" s="65" t="s">
        <v>404</v>
      </c>
      <c r="O120" s="19">
        <v>2015220.5</v>
      </c>
      <c r="P120" s="19">
        <v>288988.89999999997</v>
      </c>
      <c r="Q120" s="19"/>
      <c r="R120" s="19">
        <f>SUM(P120:Q120)</f>
        <v>288988.89999999997</v>
      </c>
      <c r="S120" s="19">
        <v>1888952.5</v>
      </c>
      <c r="T120" s="19">
        <v>368154</v>
      </c>
      <c r="U120" s="19">
        <v>442742</v>
      </c>
      <c r="V120" s="19"/>
      <c r="W120" s="19"/>
      <c r="X120" s="19"/>
      <c r="Y120" s="19">
        <f t="shared" ref="Y120:Y125" si="55">SUM(S120:X120)</f>
        <v>2699848.5</v>
      </c>
      <c r="Z120" s="19">
        <f t="shared" ref="Z120:Z125" si="56">R120+Y120</f>
        <v>2988837.4</v>
      </c>
      <c r="AA120" s="50">
        <f t="shared" si="23"/>
        <v>5.8957467996269841</v>
      </c>
      <c r="AB120" s="50">
        <f t="shared" si="52"/>
        <v>16.782829856754187</v>
      </c>
      <c r="AC120" s="81">
        <f t="shared" si="52"/>
        <v>15.633366683000656</v>
      </c>
    </row>
    <row r="121" spans="1:29" x14ac:dyDescent="0.55000000000000004">
      <c r="A121" s="20" t="s">
        <v>243</v>
      </c>
      <c r="B121" s="19">
        <v>2347113.33</v>
      </c>
      <c r="C121" s="19">
        <v>719271.77</v>
      </c>
      <c r="D121" s="19">
        <v>4661.16</v>
      </c>
      <c r="E121" s="19">
        <f t="shared" ref="E121:E125" si="57">SUM(C121:D121)</f>
        <v>723932.93</v>
      </c>
      <c r="F121" s="19">
        <v>2201013.38</v>
      </c>
      <c r="G121" s="19"/>
      <c r="H121" s="19">
        <v>243975</v>
      </c>
      <c r="I121" s="19">
        <v>285000</v>
      </c>
      <c r="J121" s="19"/>
      <c r="K121" s="19"/>
      <c r="L121" s="19">
        <f t="shared" si="53"/>
        <v>2729988.38</v>
      </c>
      <c r="M121" s="19">
        <f t="shared" si="54"/>
        <v>3453921.31</v>
      </c>
      <c r="N121" s="65" t="s">
        <v>378</v>
      </c>
      <c r="O121" s="19">
        <v>1989958.71</v>
      </c>
      <c r="P121" s="19">
        <v>705756.69</v>
      </c>
      <c r="Q121" s="19"/>
      <c r="R121" s="19">
        <f t="shared" ref="R121:R125" si="58">SUM(P121:Q121)</f>
        <v>705756.69</v>
      </c>
      <c r="S121" s="19">
        <v>2700087.4199999995</v>
      </c>
      <c r="T121" s="19">
        <v>241090</v>
      </c>
      <c r="U121" s="19">
        <v>477000</v>
      </c>
      <c r="V121" s="19"/>
      <c r="W121" s="19"/>
      <c r="X121" s="19"/>
      <c r="Y121" s="19">
        <f t="shared" si="55"/>
        <v>3418177.4199999995</v>
      </c>
      <c r="Z121" s="19">
        <f t="shared" si="56"/>
        <v>4123934.1099999994</v>
      </c>
      <c r="AA121" s="50">
        <f t="shared" si="23"/>
        <v>-2.5107629791063801</v>
      </c>
      <c r="AB121" s="50">
        <f t="shared" si="52"/>
        <v>25.208497041295082</v>
      </c>
      <c r="AC121" s="81">
        <f t="shared" si="52"/>
        <v>19.398612182047636</v>
      </c>
    </row>
    <row r="122" spans="1:29" x14ac:dyDescent="0.55000000000000004">
      <c r="A122" s="20" t="s">
        <v>244</v>
      </c>
      <c r="B122" s="19">
        <v>7573954.8599999994</v>
      </c>
      <c r="C122" s="19">
        <v>590610.42000000004</v>
      </c>
      <c r="D122" s="19"/>
      <c r="E122" s="19">
        <f t="shared" si="57"/>
        <v>590610.42000000004</v>
      </c>
      <c r="F122" s="19">
        <v>5012731.38</v>
      </c>
      <c r="G122" s="19"/>
      <c r="H122" s="19">
        <v>220784</v>
      </c>
      <c r="I122" s="19">
        <v>972360</v>
      </c>
      <c r="J122" s="19"/>
      <c r="K122" s="19"/>
      <c r="L122" s="19">
        <f t="shared" si="53"/>
        <v>6205875.3799999999</v>
      </c>
      <c r="M122" s="19">
        <f t="shared" si="54"/>
        <v>6796485.7999999998</v>
      </c>
      <c r="N122" s="65" t="s">
        <v>386</v>
      </c>
      <c r="O122" s="19">
        <v>8530139.5</v>
      </c>
      <c r="P122" s="19">
        <v>561989.04999999993</v>
      </c>
      <c r="Q122" s="19"/>
      <c r="R122" s="19">
        <f t="shared" si="58"/>
        <v>561989.04999999993</v>
      </c>
      <c r="S122" s="19">
        <v>5289891.95</v>
      </c>
      <c r="T122" s="19">
        <v>219097</v>
      </c>
      <c r="U122" s="19">
        <v>1095317</v>
      </c>
      <c r="V122" s="19"/>
      <c r="W122" s="19"/>
      <c r="X122" s="19"/>
      <c r="Y122" s="19">
        <f t="shared" si="55"/>
        <v>6604305.9500000002</v>
      </c>
      <c r="Z122" s="19">
        <f t="shared" si="56"/>
        <v>7166295</v>
      </c>
      <c r="AA122" s="50">
        <f t="shared" si="23"/>
        <v>-4.8460658719837877</v>
      </c>
      <c r="AB122" s="50">
        <f t="shared" si="52"/>
        <v>6.4202154507330809</v>
      </c>
      <c r="AC122" s="81">
        <f t="shared" si="52"/>
        <v>5.4411825593750249</v>
      </c>
    </row>
    <row r="123" spans="1:29" x14ac:dyDescent="0.55000000000000004">
      <c r="A123" s="20" t="s">
        <v>245</v>
      </c>
      <c r="B123" s="19">
        <v>6818432.1500000013</v>
      </c>
      <c r="C123" s="19">
        <v>516069.48</v>
      </c>
      <c r="D123" s="19"/>
      <c r="E123" s="19">
        <f t="shared" si="57"/>
        <v>516069.48</v>
      </c>
      <c r="F123" s="19">
        <v>6750597.0700000003</v>
      </c>
      <c r="G123" s="19"/>
      <c r="H123" s="19">
        <v>121760</v>
      </c>
      <c r="I123" s="19">
        <v>598470</v>
      </c>
      <c r="J123" s="19"/>
      <c r="K123" s="19"/>
      <c r="L123" s="19">
        <f t="shared" si="53"/>
        <v>7470827.0700000003</v>
      </c>
      <c r="M123" s="19">
        <f t="shared" si="54"/>
        <v>7986896.5500000007</v>
      </c>
      <c r="N123" s="65" t="s">
        <v>393</v>
      </c>
      <c r="O123" s="19">
        <v>7261249.4000000004</v>
      </c>
      <c r="P123" s="19">
        <v>824973.34</v>
      </c>
      <c r="Q123" s="19"/>
      <c r="R123" s="19">
        <f t="shared" si="58"/>
        <v>824973.34</v>
      </c>
      <c r="S123" s="19">
        <v>4144344.35</v>
      </c>
      <c r="T123" s="19">
        <v>161010</v>
      </c>
      <c r="U123" s="19">
        <v>1000140</v>
      </c>
      <c r="V123" s="19"/>
      <c r="W123" s="19"/>
      <c r="X123" s="19"/>
      <c r="Y123" s="19">
        <f t="shared" si="55"/>
        <v>5305494.3499999996</v>
      </c>
      <c r="Z123" s="19">
        <f t="shared" si="56"/>
        <v>6130467.6899999995</v>
      </c>
      <c r="AA123" s="50">
        <f t="shared" si="23"/>
        <v>59.857029328686522</v>
      </c>
      <c r="AB123" s="50">
        <f t="shared" si="52"/>
        <v>-28.983842079482113</v>
      </c>
      <c r="AC123" s="50">
        <f t="shared" si="52"/>
        <v>-23.243431893455551</v>
      </c>
    </row>
    <row r="124" spans="1:29" x14ac:dyDescent="0.55000000000000004">
      <c r="A124" s="20" t="s">
        <v>246</v>
      </c>
      <c r="B124" s="19">
        <v>2593312.1800000002</v>
      </c>
      <c r="C124" s="19">
        <v>231387.35</v>
      </c>
      <c r="D124" s="19"/>
      <c r="E124" s="19">
        <f t="shared" si="57"/>
        <v>231387.35</v>
      </c>
      <c r="F124" s="19">
        <v>1557964</v>
      </c>
      <c r="G124" s="19"/>
      <c r="H124" s="19">
        <v>304228</v>
      </c>
      <c r="I124" s="19">
        <v>190470</v>
      </c>
      <c r="J124" s="19"/>
      <c r="K124" s="19"/>
      <c r="L124" s="19">
        <f t="shared" si="53"/>
        <v>2052662</v>
      </c>
      <c r="M124" s="19">
        <f t="shared" si="54"/>
        <v>2284049.35</v>
      </c>
      <c r="N124" s="65" t="s">
        <v>387</v>
      </c>
      <c r="O124" s="19">
        <v>2909692</v>
      </c>
      <c r="P124" s="19">
        <v>224453.36</v>
      </c>
      <c r="Q124" s="19"/>
      <c r="R124" s="19">
        <f t="shared" si="58"/>
        <v>224453.36</v>
      </c>
      <c r="S124" s="19">
        <v>1557508.6800000002</v>
      </c>
      <c r="T124" s="19">
        <v>280883</v>
      </c>
      <c r="U124" s="19">
        <v>347000</v>
      </c>
      <c r="V124" s="19"/>
      <c r="W124" s="19"/>
      <c r="X124" s="19"/>
      <c r="Y124" s="19">
        <f t="shared" si="55"/>
        <v>2185391.6800000002</v>
      </c>
      <c r="Z124" s="19">
        <f t="shared" si="56"/>
        <v>2409845.04</v>
      </c>
      <c r="AA124" s="50">
        <f t="shared" si="23"/>
        <v>-2.9967022829899816</v>
      </c>
      <c r="AB124" s="50">
        <f t="shared" si="52"/>
        <v>6.4662219108650216</v>
      </c>
      <c r="AC124" s="81">
        <f t="shared" si="52"/>
        <v>5.5075732054563504</v>
      </c>
    </row>
    <row r="125" spans="1:29" x14ac:dyDescent="0.55000000000000004">
      <c r="A125" s="20" t="s">
        <v>247</v>
      </c>
      <c r="B125" s="19">
        <v>1896489.33</v>
      </c>
      <c r="C125" s="19">
        <v>710575.39</v>
      </c>
      <c r="D125" s="19"/>
      <c r="E125" s="19">
        <f t="shared" si="57"/>
        <v>710575.39</v>
      </c>
      <c r="F125" s="19">
        <v>3474737.31</v>
      </c>
      <c r="G125" s="19"/>
      <c r="H125" s="19">
        <v>302881</v>
      </c>
      <c r="I125" s="19">
        <v>594360</v>
      </c>
      <c r="J125" s="19"/>
      <c r="K125" s="19"/>
      <c r="L125" s="19">
        <f t="shared" si="53"/>
        <v>4371978.3100000005</v>
      </c>
      <c r="M125" s="19">
        <f t="shared" si="54"/>
        <v>5082553.7</v>
      </c>
      <c r="N125" s="65" t="s">
        <v>394</v>
      </c>
      <c r="O125" s="19">
        <v>2104958</v>
      </c>
      <c r="P125" s="19">
        <v>774468.58999999985</v>
      </c>
      <c r="Q125" s="19"/>
      <c r="R125" s="19">
        <f t="shared" si="58"/>
        <v>774468.58999999985</v>
      </c>
      <c r="S125" s="19">
        <v>2991749.36</v>
      </c>
      <c r="T125" s="19">
        <v>278131</v>
      </c>
      <c r="U125" s="19">
        <v>721460</v>
      </c>
      <c r="V125" s="19"/>
      <c r="W125" s="19"/>
      <c r="X125" s="19"/>
      <c r="Y125" s="19">
        <f t="shared" si="55"/>
        <v>3991340.36</v>
      </c>
      <c r="Z125" s="19">
        <f t="shared" si="56"/>
        <v>4765808.9499999993</v>
      </c>
      <c r="AA125" s="50">
        <f t="shared" si="23"/>
        <v>8.9917552590724856</v>
      </c>
      <c r="AB125" s="50">
        <f t="shared" si="52"/>
        <v>-8.7063092039905534</v>
      </c>
      <c r="AC125" s="81">
        <f t="shared" si="52"/>
        <v>-6.2320000672103264</v>
      </c>
    </row>
    <row r="126" spans="1:29" x14ac:dyDescent="0.55000000000000004">
      <c r="A126" s="20"/>
      <c r="B126" s="19"/>
      <c r="C126" s="19"/>
      <c r="D126" s="19"/>
      <c r="E126" s="19"/>
      <c r="F126" s="19"/>
      <c r="G126" s="19"/>
      <c r="H126" s="19"/>
      <c r="I126" s="19"/>
      <c r="J126" s="19"/>
      <c r="K126" s="19"/>
      <c r="L126" s="19"/>
      <c r="M126" s="19"/>
      <c r="N126" s="65"/>
      <c r="O126" s="19"/>
      <c r="P126" s="19"/>
      <c r="Q126" s="19"/>
      <c r="R126" s="19"/>
      <c r="S126" s="19"/>
      <c r="T126" s="19"/>
      <c r="U126" s="19"/>
      <c r="V126" s="19"/>
      <c r="W126" s="19"/>
      <c r="X126" s="19"/>
      <c r="Y126" s="19"/>
      <c r="Z126" s="19"/>
      <c r="AA126" s="50"/>
      <c r="AB126" s="50"/>
      <c r="AC126" s="50"/>
    </row>
    <row r="127" spans="1:29" x14ac:dyDescent="0.55000000000000004">
      <c r="A127" s="20" t="s">
        <v>248</v>
      </c>
      <c r="B127" s="19">
        <f>SUM(B128:B136)</f>
        <v>41597067.979999997</v>
      </c>
      <c r="C127" s="19">
        <f t="shared" ref="C127:M127" si="59">SUM(C128:C136)</f>
        <v>6083011.4500000002</v>
      </c>
      <c r="D127" s="19">
        <f t="shared" si="59"/>
        <v>0</v>
      </c>
      <c r="E127" s="19">
        <f>SUM(E128:E136)</f>
        <v>6083011.4500000002</v>
      </c>
      <c r="F127" s="19">
        <f t="shared" si="59"/>
        <v>27524848.220000003</v>
      </c>
      <c r="G127" s="19">
        <f t="shared" si="59"/>
        <v>0</v>
      </c>
      <c r="H127" s="19">
        <f t="shared" si="59"/>
        <v>4068418.75</v>
      </c>
      <c r="I127" s="19">
        <f t="shared" si="59"/>
        <v>859951</v>
      </c>
      <c r="J127" s="19">
        <f t="shared" si="59"/>
        <v>0</v>
      </c>
      <c r="K127" s="19">
        <f t="shared" si="59"/>
        <v>0</v>
      </c>
      <c r="L127" s="19">
        <f t="shared" si="59"/>
        <v>32453217.970000003</v>
      </c>
      <c r="M127" s="19">
        <f t="shared" si="59"/>
        <v>38536229.420000002</v>
      </c>
      <c r="N127" s="65" t="s">
        <v>109</v>
      </c>
      <c r="O127" s="19">
        <f t="shared" ref="O127:Z127" si="60">SUM(O128:O136)</f>
        <v>43343492.599999994</v>
      </c>
      <c r="P127" s="19">
        <f t="shared" si="60"/>
        <v>6377243.8600000013</v>
      </c>
      <c r="Q127" s="19">
        <f t="shared" si="60"/>
        <v>1</v>
      </c>
      <c r="R127" s="19">
        <f t="shared" si="60"/>
        <v>6377244.8600000013</v>
      </c>
      <c r="S127" s="19">
        <f t="shared" si="60"/>
        <v>35932339.390000001</v>
      </c>
      <c r="T127" s="19">
        <f>SUM(T128:T136)</f>
        <v>4826282.2300000004</v>
      </c>
      <c r="U127" s="19">
        <f>SUM(U128:U136)</f>
        <v>1346459</v>
      </c>
      <c r="V127" s="19">
        <f>SUM(V128:V136)</f>
        <v>37919.949999999997</v>
      </c>
      <c r="W127" s="19">
        <f t="shared" si="60"/>
        <v>0</v>
      </c>
      <c r="X127" s="19">
        <f t="shared" si="60"/>
        <v>0</v>
      </c>
      <c r="Y127" s="19">
        <f t="shared" si="60"/>
        <v>42143000.570000008</v>
      </c>
      <c r="Z127" s="19">
        <f t="shared" si="60"/>
        <v>48520245.43</v>
      </c>
      <c r="AA127" s="50">
        <f t="shared" si="23"/>
        <v>4.8369695243628232</v>
      </c>
      <c r="AB127" s="50">
        <f t="shared" ref="AB127:AB136" si="61">(Y127-L127)*100/L127</f>
        <v>29.857694263038297</v>
      </c>
      <c r="AC127" s="50">
        <f t="shared" ref="AC127:AC136" si="62">(Z127-M127)*100/M127</f>
        <v>25.908128948439288</v>
      </c>
    </row>
    <row r="128" spans="1:29" x14ac:dyDescent="0.55000000000000004">
      <c r="A128" s="20" t="s">
        <v>249</v>
      </c>
      <c r="B128" s="19">
        <v>3469735.56</v>
      </c>
      <c r="C128" s="19">
        <v>217327.83</v>
      </c>
      <c r="D128" s="19"/>
      <c r="E128" s="19">
        <f>SUM(C128:D128)</f>
        <v>217327.83</v>
      </c>
      <c r="F128" s="19">
        <v>2811386.61</v>
      </c>
      <c r="G128" s="19"/>
      <c r="H128" s="19">
        <v>414190</v>
      </c>
      <c r="I128" s="19">
        <v>41406</v>
      </c>
      <c r="J128" s="19"/>
      <c r="K128" s="19"/>
      <c r="L128" s="19">
        <f>SUM(F128:K128)</f>
        <v>3266982.61</v>
      </c>
      <c r="M128" s="19">
        <f t="shared" ref="M128:M136" si="63">E128+L128</f>
        <v>3484310.44</v>
      </c>
      <c r="N128" s="65" t="s">
        <v>357</v>
      </c>
      <c r="O128" s="19">
        <v>3576130.2099999995</v>
      </c>
      <c r="P128" s="19">
        <v>218249.24</v>
      </c>
      <c r="Q128" s="19"/>
      <c r="R128" s="19">
        <f>SUM(P128:Q128)</f>
        <v>218249.24</v>
      </c>
      <c r="S128" s="19">
        <v>3469752.5799999996</v>
      </c>
      <c r="T128" s="19">
        <v>299356.59999999998</v>
      </c>
      <c r="U128" s="19">
        <v>70000</v>
      </c>
      <c r="V128" s="19">
        <v>1409.9499999999998</v>
      </c>
      <c r="W128" s="19"/>
      <c r="X128" s="19"/>
      <c r="Y128" s="19">
        <f t="shared" ref="Y128:Y136" si="64">SUM(S128:X128)</f>
        <v>3840519.13</v>
      </c>
      <c r="Z128" s="19">
        <f t="shared" ref="Z128:Z136" si="65">R128+Y128</f>
        <v>4058768.37</v>
      </c>
      <c r="AA128" s="50">
        <f t="shared" si="23"/>
        <v>0.42397239230705225</v>
      </c>
      <c r="AB128" s="50">
        <f t="shared" si="61"/>
        <v>17.555542482670273</v>
      </c>
      <c r="AC128" s="81">
        <f t="shared" si="62"/>
        <v>16.486990464603956</v>
      </c>
    </row>
    <row r="129" spans="1:29" x14ac:dyDescent="0.55000000000000004">
      <c r="A129" s="20" t="s">
        <v>250</v>
      </c>
      <c r="B129" s="19">
        <v>5491235.4000000004</v>
      </c>
      <c r="C129" s="19">
        <v>2883304.87</v>
      </c>
      <c r="D129" s="19"/>
      <c r="E129" s="19">
        <f t="shared" ref="E129:E136" si="66">SUM(C129:D129)</f>
        <v>2883304.87</v>
      </c>
      <c r="F129" s="19">
        <v>3597806.48</v>
      </c>
      <c r="G129" s="19"/>
      <c r="H129" s="19">
        <v>521393</v>
      </c>
      <c r="I129" s="19">
        <v>208500</v>
      </c>
      <c r="J129" s="19"/>
      <c r="K129" s="19"/>
      <c r="L129" s="19">
        <f t="shared" ref="L129:L136" si="67">SUM(F129:K129)</f>
        <v>4327699.4800000004</v>
      </c>
      <c r="M129" s="19">
        <f t="shared" si="63"/>
        <v>7211004.3500000006</v>
      </c>
      <c r="N129" s="65" t="s">
        <v>405</v>
      </c>
      <c r="O129" s="19">
        <v>5287538.57</v>
      </c>
      <c r="P129" s="19">
        <v>3121508.73</v>
      </c>
      <c r="Q129" s="19"/>
      <c r="R129" s="19">
        <f t="shared" ref="R129:R136" si="68">SUM(P129:Q129)</f>
        <v>3121508.73</v>
      </c>
      <c r="S129" s="19">
        <v>4316600.9700000007</v>
      </c>
      <c r="T129" s="19">
        <v>395392</v>
      </c>
      <c r="U129" s="19">
        <v>160000</v>
      </c>
      <c r="V129" s="19"/>
      <c r="W129" s="19"/>
      <c r="X129" s="19"/>
      <c r="Y129" s="19">
        <f t="shared" si="64"/>
        <v>4871992.9700000007</v>
      </c>
      <c r="Z129" s="19">
        <f t="shared" si="65"/>
        <v>7993501.7000000011</v>
      </c>
      <c r="AA129" s="50">
        <f t="shared" si="23"/>
        <v>8.2614871038593929</v>
      </c>
      <c r="AB129" s="50">
        <f t="shared" si="61"/>
        <v>12.576970570978744</v>
      </c>
      <c r="AC129" s="81">
        <f t="shared" si="62"/>
        <v>10.851433614791823</v>
      </c>
    </row>
    <row r="130" spans="1:29" x14ac:dyDescent="0.55000000000000004">
      <c r="A130" s="20" t="s">
        <v>251</v>
      </c>
      <c r="B130" s="19">
        <v>5506509.4000000004</v>
      </c>
      <c r="C130" s="19">
        <v>194519.76</v>
      </c>
      <c r="D130" s="19"/>
      <c r="E130" s="19">
        <f t="shared" si="66"/>
        <v>194519.76</v>
      </c>
      <c r="F130" s="19">
        <v>3364521</v>
      </c>
      <c r="G130" s="19"/>
      <c r="H130" s="19">
        <v>509562.62</v>
      </c>
      <c r="I130" s="19">
        <v>157290</v>
      </c>
      <c r="J130" s="19"/>
      <c r="K130" s="19"/>
      <c r="L130" s="19">
        <f t="shared" si="67"/>
        <v>4031373.62</v>
      </c>
      <c r="M130" s="19">
        <f t="shared" si="63"/>
        <v>4225893.38</v>
      </c>
      <c r="N130" s="65" t="s">
        <v>359</v>
      </c>
      <c r="O130" s="19">
        <v>5776029.4100000001</v>
      </c>
      <c r="P130" s="19">
        <v>300036.86999999994</v>
      </c>
      <c r="Q130" s="19"/>
      <c r="R130" s="19">
        <f t="shared" si="68"/>
        <v>300036.86999999994</v>
      </c>
      <c r="S130" s="19">
        <v>5979633.7799999993</v>
      </c>
      <c r="T130" s="19">
        <v>615766</v>
      </c>
      <c r="U130" s="19">
        <v>200270</v>
      </c>
      <c r="V130" s="19">
        <v>19010</v>
      </c>
      <c r="W130" s="19"/>
      <c r="X130" s="19"/>
      <c r="Y130" s="19">
        <f t="shared" si="64"/>
        <v>6814679.7799999993</v>
      </c>
      <c r="Z130" s="19">
        <f t="shared" si="65"/>
        <v>7114716.6499999994</v>
      </c>
      <c r="AA130" s="50">
        <f t="shared" si="23"/>
        <v>54.244931209045248</v>
      </c>
      <c r="AB130" s="50">
        <f t="shared" si="61"/>
        <v>69.04113640551131</v>
      </c>
      <c r="AC130" s="50">
        <f t="shared" si="62"/>
        <v>68.360060470811021</v>
      </c>
    </row>
    <row r="131" spans="1:29" x14ac:dyDescent="0.55000000000000004">
      <c r="A131" s="20" t="s">
        <v>252</v>
      </c>
      <c r="B131" s="19">
        <v>5644863.7999999998</v>
      </c>
      <c r="C131" s="19">
        <v>571105.27</v>
      </c>
      <c r="D131" s="19"/>
      <c r="E131" s="19">
        <f t="shared" si="66"/>
        <v>571105.27</v>
      </c>
      <c r="F131" s="19">
        <v>3257338.88</v>
      </c>
      <c r="G131" s="19"/>
      <c r="H131" s="19">
        <v>286956</v>
      </c>
      <c r="I131" s="19">
        <v>121591</v>
      </c>
      <c r="J131" s="19"/>
      <c r="K131" s="19"/>
      <c r="L131" s="19">
        <f t="shared" si="67"/>
        <v>3665885.88</v>
      </c>
      <c r="M131" s="19">
        <f t="shared" si="63"/>
        <v>4236991.1500000004</v>
      </c>
      <c r="N131" s="65" t="s">
        <v>376</v>
      </c>
      <c r="O131" s="19">
        <v>6115108.4900000002</v>
      </c>
      <c r="P131" s="19">
        <v>637061.86</v>
      </c>
      <c r="Q131" s="19"/>
      <c r="R131" s="19">
        <f t="shared" si="68"/>
        <v>637061.86</v>
      </c>
      <c r="S131" s="19">
        <v>5482586.6800000006</v>
      </c>
      <c r="T131" s="19">
        <v>357262</v>
      </c>
      <c r="U131" s="19">
        <v>204416</v>
      </c>
      <c r="V131" s="19">
        <v>17500</v>
      </c>
      <c r="W131" s="19"/>
      <c r="X131" s="19"/>
      <c r="Y131" s="19">
        <f t="shared" si="64"/>
        <v>6061764.6800000006</v>
      </c>
      <c r="Z131" s="19">
        <f t="shared" si="65"/>
        <v>6698826.540000001</v>
      </c>
      <c r="AA131" s="50">
        <f t="shared" si="23"/>
        <v>11.548937378917893</v>
      </c>
      <c r="AB131" s="50">
        <f t="shared" si="61"/>
        <v>65.356066130460135</v>
      </c>
      <c r="AC131" s="50">
        <f t="shared" si="62"/>
        <v>58.103387589091383</v>
      </c>
    </row>
    <row r="132" spans="1:29" x14ac:dyDescent="0.55000000000000004">
      <c r="A132" s="20" t="s">
        <v>253</v>
      </c>
      <c r="B132" s="19">
        <v>3604838</v>
      </c>
      <c r="C132" s="19">
        <v>431767.69</v>
      </c>
      <c r="D132" s="19"/>
      <c r="E132" s="19">
        <f>SUM(C132:D132)</f>
        <v>431767.69</v>
      </c>
      <c r="F132" s="19">
        <v>3469737.74</v>
      </c>
      <c r="G132" s="19"/>
      <c r="H132" s="19">
        <v>566236.43000000005</v>
      </c>
      <c r="I132" s="19">
        <v>122656</v>
      </c>
      <c r="J132" s="19"/>
      <c r="K132" s="19"/>
      <c r="L132" s="19">
        <f t="shared" si="67"/>
        <v>4158630.1700000004</v>
      </c>
      <c r="M132" s="19">
        <f t="shared" si="63"/>
        <v>4590397.8600000003</v>
      </c>
      <c r="N132" s="65" t="s">
        <v>367</v>
      </c>
      <c r="O132" s="19">
        <v>3937494</v>
      </c>
      <c r="P132" s="19">
        <v>424655.4</v>
      </c>
      <c r="Q132" s="19"/>
      <c r="R132" s="19">
        <f t="shared" si="68"/>
        <v>424655.4</v>
      </c>
      <c r="S132" s="19">
        <v>4233789.12</v>
      </c>
      <c r="T132" s="19">
        <v>760666.94</v>
      </c>
      <c r="U132" s="19">
        <v>243000</v>
      </c>
      <c r="V132" s="19"/>
      <c r="W132" s="19"/>
      <c r="X132" s="19"/>
      <c r="Y132" s="19">
        <f t="shared" si="64"/>
        <v>5237456.0600000005</v>
      </c>
      <c r="Z132" s="19">
        <f t="shared" si="65"/>
        <v>5662111.4600000009</v>
      </c>
      <c r="AA132" s="50">
        <f t="shared" si="23"/>
        <v>-1.64724924183187</v>
      </c>
      <c r="AB132" s="50">
        <f t="shared" si="61"/>
        <v>25.941856955267557</v>
      </c>
      <c r="AC132" s="50">
        <f t="shared" si="62"/>
        <v>23.346856474876461</v>
      </c>
    </row>
    <row r="133" spans="1:29" x14ac:dyDescent="0.55000000000000004">
      <c r="A133" s="20" t="s">
        <v>254</v>
      </c>
      <c r="B133" s="19">
        <v>4146028.22</v>
      </c>
      <c r="C133" s="19">
        <v>1006403.36</v>
      </c>
      <c r="D133" s="19"/>
      <c r="E133" s="19">
        <f t="shared" si="66"/>
        <v>1006403.36</v>
      </c>
      <c r="F133" s="19">
        <v>2266641.58</v>
      </c>
      <c r="G133" s="19"/>
      <c r="H133" s="19">
        <v>550644.69999999995</v>
      </c>
      <c r="I133" s="19">
        <v>37000</v>
      </c>
      <c r="J133" s="19"/>
      <c r="K133" s="19"/>
      <c r="L133" s="19">
        <f t="shared" si="67"/>
        <v>2854286.2800000003</v>
      </c>
      <c r="M133" s="19">
        <f t="shared" si="63"/>
        <v>3860689.64</v>
      </c>
      <c r="N133" s="65" t="s">
        <v>84</v>
      </c>
      <c r="O133" s="19">
        <v>4113582.52</v>
      </c>
      <c r="P133" s="19">
        <v>832203.65</v>
      </c>
      <c r="Q133" s="19"/>
      <c r="R133" s="19">
        <f t="shared" si="68"/>
        <v>832203.65</v>
      </c>
      <c r="S133" s="19">
        <v>2201067.23</v>
      </c>
      <c r="T133" s="19">
        <v>659681.09</v>
      </c>
      <c r="U133" s="19">
        <v>124073</v>
      </c>
      <c r="V133" s="19"/>
      <c r="W133" s="19"/>
      <c r="X133" s="19"/>
      <c r="Y133" s="19">
        <f t="shared" si="64"/>
        <v>2984821.32</v>
      </c>
      <c r="Z133" s="19">
        <f t="shared" si="65"/>
        <v>3817024.9699999997</v>
      </c>
      <c r="AA133" s="50">
        <f t="shared" si="23"/>
        <v>-17.309134381268358</v>
      </c>
      <c r="AB133" s="50">
        <f t="shared" si="61"/>
        <v>4.5732987932801032</v>
      </c>
      <c r="AC133" s="81">
        <f t="shared" si="62"/>
        <v>-1.1310069980139712</v>
      </c>
    </row>
    <row r="134" spans="1:29" x14ac:dyDescent="0.55000000000000004">
      <c r="A134" s="20" t="s">
        <v>255</v>
      </c>
      <c r="B134" s="19">
        <v>2789966</v>
      </c>
      <c r="C134" s="19">
        <v>214871.07</v>
      </c>
      <c r="D134" s="19"/>
      <c r="E134" s="19">
        <f t="shared" si="66"/>
        <v>214871.07</v>
      </c>
      <c r="F134" s="19">
        <v>1653768.17</v>
      </c>
      <c r="G134" s="19"/>
      <c r="H134" s="19">
        <v>302456</v>
      </c>
      <c r="I134" s="19">
        <v>20000</v>
      </c>
      <c r="J134" s="19"/>
      <c r="K134" s="19"/>
      <c r="L134" s="19">
        <f t="shared" si="67"/>
        <v>1976224.17</v>
      </c>
      <c r="M134" s="19">
        <f t="shared" si="63"/>
        <v>2191095.2399999998</v>
      </c>
      <c r="N134" s="65" t="s">
        <v>81</v>
      </c>
      <c r="O134" s="19">
        <v>3199369.5999999996</v>
      </c>
      <c r="P134" s="19">
        <v>258077.77999999997</v>
      </c>
      <c r="Q134" s="19"/>
      <c r="R134" s="19">
        <f t="shared" si="68"/>
        <v>258077.77999999997</v>
      </c>
      <c r="S134" s="19">
        <v>1995499.6500000001</v>
      </c>
      <c r="T134" s="19">
        <v>324868.59999999998</v>
      </c>
      <c r="U134" s="19">
        <v>47600</v>
      </c>
      <c r="V134" s="19"/>
      <c r="W134" s="19"/>
      <c r="X134" s="19"/>
      <c r="Y134" s="19">
        <f t="shared" si="64"/>
        <v>2367968.25</v>
      </c>
      <c r="Z134" s="19">
        <f t="shared" si="65"/>
        <v>2626046.0299999998</v>
      </c>
      <c r="AA134" s="50">
        <f t="shared" si="23"/>
        <v>20.10820256072628</v>
      </c>
      <c r="AB134" s="50">
        <f t="shared" si="61"/>
        <v>19.822856432324684</v>
      </c>
      <c r="AC134" s="81">
        <f t="shared" si="62"/>
        <v>19.850839071696402</v>
      </c>
    </row>
    <row r="135" spans="1:29" x14ac:dyDescent="0.55000000000000004">
      <c r="A135" s="20" t="s">
        <v>256</v>
      </c>
      <c r="B135" s="19">
        <v>5683710.2000000002</v>
      </c>
      <c r="C135" s="19">
        <v>418804.63</v>
      </c>
      <c r="D135" s="19"/>
      <c r="E135" s="19">
        <f t="shared" si="66"/>
        <v>418804.63</v>
      </c>
      <c r="F135" s="19">
        <v>2657393.44</v>
      </c>
      <c r="G135" s="19"/>
      <c r="H135" s="19">
        <v>497248</v>
      </c>
      <c r="I135" s="19">
        <v>24000</v>
      </c>
      <c r="J135" s="19"/>
      <c r="K135" s="19"/>
      <c r="L135" s="19">
        <f t="shared" si="67"/>
        <v>3178641.44</v>
      </c>
      <c r="M135" s="19">
        <f t="shared" si="63"/>
        <v>3597446.07</v>
      </c>
      <c r="N135" s="65" t="s">
        <v>386</v>
      </c>
      <c r="O135" s="19">
        <v>5879791</v>
      </c>
      <c r="P135" s="19">
        <v>432280.83</v>
      </c>
      <c r="Q135" s="19"/>
      <c r="R135" s="19">
        <f t="shared" si="68"/>
        <v>432280.83</v>
      </c>
      <c r="S135" s="19">
        <v>3757309.6399999997</v>
      </c>
      <c r="T135" s="19">
        <v>746342</v>
      </c>
      <c r="U135" s="19">
        <v>74100</v>
      </c>
      <c r="V135" s="19"/>
      <c r="W135" s="19"/>
      <c r="X135" s="19"/>
      <c r="Y135" s="19">
        <f t="shared" si="64"/>
        <v>4577751.6399999997</v>
      </c>
      <c r="Z135" s="19">
        <f t="shared" si="65"/>
        <v>5010032.47</v>
      </c>
      <c r="AA135" s="50">
        <f t="shared" si="23"/>
        <v>3.217777224669176</v>
      </c>
      <c r="AB135" s="50">
        <f t="shared" si="61"/>
        <v>44.01598061340318</v>
      </c>
      <c r="AC135" s="50">
        <f t="shared" si="62"/>
        <v>39.266367653984041</v>
      </c>
    </row>
    <row r="136" spans="1:29" x14ac:dyDescent="0.55000000000000004">
      <c r="A136" s="20" t="s">
        <v>257</v>
      </c>
      <c r="B136" s="19">
        <v>5260181.4000000004</v>
      </c>
      <c r="C136" s="19">
        <v>144906.97</v>
      </c>
      <c r="D136" s="19"/>
      <c r="E136" s="19">
        <f t="shared" si="66"/>
        <v>144906.97</v>
      </c>
      <c r="F136" s="19">
        <v>4446254.32</v>
      </c>
      <c r="G136" s="19"/>
      <c r="H136" s="19">
        <v>419732</v>
      </c>
      <c r="I136" s="19">
        <v>127508</v>
      </c>
      <c r="J136" s="19"/>
      <c r="K136" s="19"/>
      <c r="L136" s="19">
        <f t="shared" si="67"/>
        <v>4993494.32</v>
      </c>
      <c r="M136" s="19">
        <f t="shared" si="63"/>
        <v>5138401.29</v>
      </c>
      <c r="N136" s="65" t="s">
        <v>400</v>
      </c>
      <c r="O136" s="19">
        <v>5458448.7999999998</v>
      </c>
      <c r="P136" s="19">
        <v>153169.5</v>
      </c>
      <c r="Q136" s="19">
        <v>1</v>
      </c>
      <c r="R136" s="19">
        <f t="shared" si="68"/>
        <v>153170.5</v>
      </c>
      <c r="S136" s="19">
        <v>4496099.7399999993</v>
      </c>
      <c r="T136" s="19">
        <v>666947</v>
      </c>
      <c r="U136" s="19">
        <v>223000</v>
      </c>
      <c r="V136" s="19"/>
      <c r="W136" s="19"/>
      <c r="X136" s="19"/>
      <c r="Y136" s="19">
        <f t="shared" si="64"/>
        <v>5386046.7399999993</v>
      </c>
      <c r="Z136" s="19">
        <f t="shared" si="65"/>
        <v>5539217.2399999993</v>
      </c>
      <c r="AA136" s="50">
        <f t="shared" si="23"/>
        <v>5.7026449452362424</v>
      </c>
      <c r="AB136" s="50">
        <f t="shared" si="61"/>
        <v>7.861276990498288</v>
      </c>
      <c r="AC136" s="81">
        <f t="shared" si="62"/>
        <v>7.8004018639034562</v>
      </c>
    </row>
    <row r="137" spans="1:29" x14ac:dyDescent="0.55000000000000004">
      <c r="A137" s="20"/>
      <c r="B137" s="19"/>
      <c r="C137" s="19"/>
      <c r="D137" s="19"/>
      <c r="E137" s="19"/>
      <c r="F137" s="19"/>
      <c r="G137" s="19"/>
      <c r="H137" s="19"/>
      <c r="I137" s="19"/>
      <c r="J137" s="19"/>
      <c r="K137" s="19"/>
      <c r="L137" s="19"/>
      <c r="M137" s="19"/>
      <c r="N137" s="65"/>
      <c r="O137" s="19"/>
      <c r="P137" s="19"/>
      <c r="Q137" s="19"/>
      <c r="R137" s="19"/>
      <c r="S137" s="19"/>
      <c r="T137" s="19"/>
      <c r="U137" s="19"/>
      <c r="V137" s="19"/>
      <c r="W137" s="19"/>
      <c r="X137" s="19"/>
      <c r="Y137" s="19"/>
      <c r="Z137" s="19"/>
      <c r="AA137" s="50"/>
      <c r="AB137" s="50"/>
      <c r="AC137" s="50"/>
    </row>
    <row r="138" spans="1:29" x14ac:dyDescent="0.55000000000000004">
      <c r="A138" s="20" t="s">
        <v>259</v>
      </c>
      <c r="B138" s="19">
        <f>SUM(B139:B148)</f>
        <v>41640727.550000004</v>
      </c>
      <c r="C138" s="19">
        <f t="shared" ref="C138:M138" si="69">SUM(C139:C148)</f>
        <v>27058479.470000003</v>
      </c>
      <c r="D138" s="19">
        <f t="shared" si="69"/>
        <v>2</v>
      </c>
      <c r="E138" s="19">
        <f>SUM(E139:E148)</f>
        <v>27058481.470000003</v>
      </c>
      <c r="F138" s="19">
        <f t="shared" si="69"/>
        <v>74265455.450000003</v>
      </c>
      <c r="G138" s="19">
        <f t="shared" si="69"/>
        <v>0</v>
      </c>
      <c r="H138" s="19">
        <f t="shared" si="69"/>
        <v>3940223.9099999997</v>
      </c>
      <c r="I138" s="19">
        <f t="shared" si="69"/>
        <v>2782504</v>
      </c>
      <c r="J138" s="19">
        <f t="shared" si="69"/>
        <v>0</v>
      </c>
      <c r="K138" s="19">
        <f t="shared" si="69"/>
        <v>0</v>
      </c>
      <c r="L138" s="19">
        <f t="shared" si="69"/>
        <v>80988183.360000014</v>
      </c>
      <c r="M138" s="19">
        <f t="shared" si="69"/>
        <v>108046664.83000001</v>
      </c>
      <c r="N138" s="65" t="s">
        <v>110</v>
      </c>
      <c r="O138" s="19">
        <f t="shared" ref="O138:Z138" si="70">SUM(O139:O148)</f>
        <v>45683573.229999997</v>
      </c>
      <c r="P138" s="19">
        <f t="shared" si="70"/>
        <v>24216323.86999999</v>
      </c>
      <c r="Q138" s="19">
        <f t="shared" si="70"/>
        <v>1</v>
      </c>
      <c r="R138" s="19">
        <f t="shared" si="70"/>
        <v>24216324.86999999</v>
      </c>
      <c r="S138" s="19">
        <f t="shared" si="70"/>
        <v>84231886.620000005</v>
      </c>
      <c r="T138" s="19">
        <f>SUM(T139:T148)</f>
        <v>4608707</v>
      </c>
      <c r="U138" s="19">
        <f>SUM(U139:U148)</f>
        <v>3387566.5</v>
      </c>
      <c r="V138" s="19">
        <f>SUM(V139:V148)</f>
        <v>27585</v>
      </c>
      <c r="W138" s="19">
        <f t="shared" si="70"/>
        <v>0</v>
      </c>
      <c r="X138" s="19">
        <f t="shared" si="70"/>
        <v>0</v>
      </c>
      <c r="Y138" s="19">
        <f t="shared" si="70"/>
        <v>92255745.120000005</v>
      </c>
      <c r="Z138" s="19">
        <f t="shared" si="70"/>
        <v>116472069.98999998</v>
      </c>
      <c r="AA138" s="50">
        <f t="shared" ref="AA138:AA165" si="71">(R138-E138)*100/E138</f>
        <v>-10.503754998783426</v>
      </c>
      <c r="AB138" s="50">
        <f t="shared" ref="AB138:AB148" si="72">(Y138-L138)*100/L138</f>
        <v>13.912599705952941</v>
      </c>
      <c r="AC138" s="50">
        <f t="shared" ref="AC138:AC148" si="73">(Z138-M138)*100/M138</f>
        <v>7.7979317300135547</v>
      </c>
    </row>
    <row r="139" spans="1:29" x14ac:dyDescent="0.55000000000000004">
      <c r="A139" s="20" t="s">
        <v>260</v>
      </c>
      <c r="B139" s="19">
        <v>5580831.7600000007</v>
      </c>
      <c r="C139" s="19">
        <v>4636446.84</v>
      </c>
      <c r="D139" s="19"/>
      <c r="E139" s="19">
        <f>SUM(C139:D139)</f>
        <v>4636446.84</v>
      </c>
      <c r="F139" s="19">
        <v>20648766.489999998</v>
      </c>
      <c r="G139" s="19"/>
      <c r="H139" s="19">
        <v>774105</v>
      </c>
      <c r="I139" s="19">
        <v>611975</v>
      </c>
      <c r="J139" s="19"/>
      <c r="K139" s="19"/>
      <c r="L139" s="19">
        <f>SUM(F139:K139)</f>
        <v>22034846.489999998</v>
      </c>
      <c r="M139" s="19">
        <f t="shared" ref="M139:M148" si="74">E139+L139</f>
        <v>26671293.329999998</v>
      </c>
      <c r="N139" s="65" t="s">
        <v>405</v>
      </c>
      <c r="O139" s="19">
        <v>5903843.4799999995</v>
      </c>
      <c r="P139" s="19">
        <v>4706910.040000001</v>
      </c>
      <c r="Q139" s="19"/>
      <c r="R139" s="19">
        <f>SUM(P139:Q139)</f>
        <v>4706910.040000001</v>
      </c>
      <c r="S139" s="19">
        <v>24240658.180000003</v>
      </c>
      <c r="T139" s="19">
        <v>829065</v>
      </c>
      <c r="U139" s="19">
        <v>965625</v>
      </c>
      <c r="V139" s="19">
        <v>9000</v>
      </c>
      <c r="W139" s="19"/>
      <c r="X139" s="19"/>
      <c r="Y139" s="19">
        <f t="shared" ref="Y139:Y148" si="75">SUM(S139:X139)</f>
        <v>26044348.180000003</v>
      </c>
      <c r="Z139" s="19">
        <f t="shared" ref="Z139:Z148" si="76">R139+Y139</f>
        <v>30751258.220000006</v>
      </c>
      <c r="AA139" s="50">
        <f t="shared" si="71"/>
        <v>1.5197672362399204</v>
      </c>
      <c r="AB139" s="50">
        <f t="shared" si="72"/>
        <v>18.196186171842058</v>
      </c>
      <c r="AC139" s="81">
        <f t="shared" si="73"/>
        <v>15.297214272735864</v>
      </c>
    </row>
    <row r="140" spans="1:29" x14ac:dyDescent="0.55000000000000004">
      <c r="A140" s="20" t="s">
        <v>261</v>
      </c>
      <c r="B140" s="19">
        <v>4215725.5</v>
      </c>
      <c r="C140" s="19">
        <v>4014182.62</v>
      </c>
      <c r="D140" s="19"/>
      <c r="E140" s="19">
        <f t="shared" ref="E140:E148" si="77">SUM(C140:D140)</f>
        <v>4014182.62</v>
      </c>
      <c r="F140" s="19">
        <v>7070911.3799999999</v>
      </c>
      <c r="G140" s="19"/>
      <c r="H140" s="19">
        <v>627187</v>
      </c>
      <c r="I140" s="19">
        <v>197279</v>
      </c>
      <c r="J140" s="19"/>
      <c r="K140" s="19"/>
      <c r="L140" s="19">
        <f t="shared" ref="L140:L142" si="78">SUM(F140:K140)</f>
        <v>7895377.3799999999</v>
      </c>
      <c r="M140" s="19">
        <f t="shared" si="74"/>
        <v>11909560</v>
      </c>
      <c r="N140" s="65" t="s">
        <v>359</v>
      </c>
      <c r="O140" s="19">
        <v>4644999.2799999993</v>
      </c>
      <c r="P140" s="19">
        <v>2465252.0699999998</v>
      </c>
      <c r="Q140" s="19"/>
      <c r="R140" s="19">
        <f t="shared" ref="R140:R148" si="79">SUM(P140:Q140)</f>
        <v>2465252.0699999998</v>
      </c>
      <c r="S140" s="19">
        <v>8235167.2699999996</v>
      </c>
      <c r="T140" s="19">
        <v>778521</v>
      </c>
      <c r="U140" s="19">
        <v>317750</v>
      </c>
      <c r="V140" s="19">
        <v>0</v>
      </c>
      <c r="W140" s="19"/>
      <c r="X140" s="19"/>
      <c r="Y140" s="19">
        <f t="shared" si="75"/>
        <v>9331438.2699999996</v>
      </c>
      <c r="Z140" s="19">
        <f t="shared" si="76"/>
        <v>11796690.34</v>
      </c>
      <c r="AA140" s="50">
        <f t="shared" si="71"/>
        <v>-38.586449512354278</v>
      </c>
      <c r="AB140" s="50">
        <f t="shared" si="72"/>
        <v>18.188628875900541</v>
      </c>
      <c r="AC140" s="81">
        <f t="shared" si="73"/>
        <v>-0.94772317365209247</v>
      </c>
    </row>
    <row r="141" spans="1:29" x14ac:dyDescent="0.55000000000000004">
      <c r="A141" s="20" t="s">
        <v>262</v>
      </c>
      <c r="B141" s="19">
        <v>5269868.4800000004</v>
      </c>
      <c r="C141" s="19">
        <v>3210577.23</v>
      </c>
      <c r="D141" s="19"/>
      <c r="E141" s="19">
        <f t="shared" si="77"/>
        <v>3210577.23</v>
      </c>
      <c r="F141" s="19">
        <v>5313433.26</v>
      </c>
      <c r="G141" s="19"/>
      <c r="H141" s="19">
        <v>209848</v>
      </c>
      <c r="I141" s="19">
        <v>370000</v>
      </c>
      <c r="J141" s="19"/>
      <c r="K141" s="19"/>
      <c r="L141" s="19">
        <f t="shared" si="78"/>
        <v>5893281.2599999998</v>
      </c>
      <c r="M141" s="19">
        <f t="shared" si="74"/>
        <v>9103858.4900000002</v>
      </c>
      <c r="N141" s="65" t="s">
        <v>377</v>
      </c>
      <c r="O141" s="19">
        <v>5823113.4199999999</v>
      </c>
      <c r="P141" s="19">
        <v>3136907.42</v>
      </c>
      <c r="Q141" s="19"/>
      <c r="R141" s="19">
        <f t="shared" si="79"/>
        <v>3136907.42</v>
      </c>
      <c r="S141" s="19">
        <v>4368039.45</v>
      </c>
      <c r="T141" s="19">
        <v>246025</v>
      </c>
      <c r="U141" s="19">
        <v>236000</v>
      </c>
      <c r="V141" s="19"/>
      <c r="W141" s="19"/>
      <c r="X141" s="19"/>
      <c r="Y141" s="19">
        <f t="shared" si="75"/>
        <v>4850064.45</v>
      </c>
      <c r="Z141" s="19">
        <f t="shared" si="76"/>
        <v>7986971.8700000001</v>
      </c>
      <c r="AA141" s="50">
        <f t="shared" si="71"/>
        <v>-2.2945970373059694</v>
      </c>
      <c r="AB141" s="50">
        <f t="shared" si="72"/>
        <v>-17.701799116236302</v>
      </c>
      <c r="AC141" s="81">
        <f t="shared" si="73"/>
        <v>-12.268277469677587</v>
      </c>
    </row>
    <row r="142" spans="1:29" x14ac:dyDescent="0.55000000000000004">
      <c r="A142" s="20" t="s">
        <v>263</v>
      </c>
      <c r="B142" s="19">
        <v>4743187.8</v>
      </c>
      <c r="C142" s="19">
        <v>4398299.8499999996</v>
      </c>
      <c r="D142" s="19">
        <v>0</v>
      </c>
      <c r="E142" s="19">
        <f t="shared" si="77"/>
        <v>4398299.8499999996</v>
      </c>
      <c r="F142" s="19">
        <v>4941726.4800000004</v>
      </c>
      <c r="G142" s="19"/>
      <c r="H142" s="19">
        <v>306786</v>
      </c>
      <c r="I142" s="19">
        <v>150000</v>
      </c>
      <c r="J142" s="19"/>
      <c r="K142" s="19"/>
      <c r="L142" s="19">
        <f t="shared" si="78"/>
        <v>5398512.4800000004</v>
      </c>
      <c r="M142" s="19">
        <f t="shared" si="74"/>
        <v>9796812.3300000001</v>
      </c>
      <c r="N142" s="65" t="s">
        <v>367</v>
      </c>
      <c r="O142" s="19">
        <v>4956770.3000000007</v>
      </c>
      <c r="P142" s="19">
        <v>649450.4</v>
      </c>
      <c r="Q142" s="19"/>
      <c r="R142" s="19">
        <f t="shared" si="79"/>
        <v>649450.4</v>
      </c>
      <c r="S142" s="19">
        <v>7068586.9899999993</v>
      </c>
      <c r="T142" s="19">
        <v>639780</v>
      </c>
      <c r="U142" s="19">
        <v>340000</v>
      </c>
      <c r="V142" s="19"/>
      <c r="W142" s="19"/>
      <c r="X142" s="19"/>
      <c r="Y142" s="19">
        <f t="shared" si="75"/>
        <v>8048366.9899999993</v>
      </c>
      <c r="Z142" s="19">
        <f t="shared" si="76"/>
        <v>8697817.3899999987</v>
      </c>
      <c r="AA142" s="50">
        <f t="shared" si="71"/>
        <v>-85.234058109976303</v>
      </c>
      <c r="AB142" s="50">
        <f t="shared" si="72"/>
        <v>49.084901068895903</v>
      </c>
      <c r="AC142" s="81">
        <f t="shared" si="73"/>
        <v>-11.217882949892145</v>
      </c>
    </row>
    <row r="143" spans="1:29" x14ac:dyDescent="0.55000000000000004">
      <c r="A143" s="20" t="s">
        <v>264</v>
      </c>
      <c r="B143" s="19">
        <v>3752782.97</v>
      </c>
      <c r="C143" s="19">
        <v>384051.67</v>
      </c>
      <c r="D143" s="19"/>
      <c r="E143" s="19">
        <f t="shared" si="77"/>
        <v>384051.67</v>
      </c>
      <c r="F143" s="19">
        <v>5434852.1800000006</v>
      </c>
      <c r="G143" s="19"/>
      <c r="H143" s="19">
        <v>296234</v>
      </c>
      <c r="I143" s="19">
        <v>15252</v>
      </c>
      <c r="J143" s="19"/>
      <c r="K143" s="19"/>
      <c r="L143" s="19">
        <f>SUM(F143:K143)</f>
        <v>5746338.1800000006</v>
      </c>
      <c r="M143" s="19">
        <f t="shared" si="74"/>
        <v>6130389.8500000006</v>
      </c>
      <c r="N143" s="65" t="s">
        <v>380</v>
      </c>
      <c r="O143" s="19">
        <v>4248016.3499999996</v>
      </c>
      <c r="P143" s="19">
        <v>2951917.2</v>
      </c>
      <c r="Q143" s="19"/>
      <c r="R143" s="19">
        <f t="shared" si="79"/>
        <v>2951917.2</v>
      </c>
      <c r="S143" s="19">
        <v>4835575.7</v>
      </c>
      <c r="T143" s="19">
        <v>209378</v>
      </c>
      <c r="U143" s="19"/>
      <c r="V143" s="19"/>
      <c r="W143" s="19"/>
      <c r="X143" s="19"/>
      <c r="Y143" s="19">
        <f t="shared" si="75"/>
        <v>5044953.7</v>
      </c>
      <c r="Z143" s="19">
        <f t="shared" si="76"/>
        <v>7996870.9000000004</v>
      </c>
      <c r="AA143" s="50">
        <f t="shared" si="71"/>
        <v>668.62501339988978</v>
      </c>
      <c r="AB143" s="50">
        <f t="shared" si="72"/>
        <v>-12.205764054074526</v>
      </c>
      <c r="AC143" s="50">
        <f t="shared" si="73"/>
        <v>30.446367941836513</v>
      </c>
    </row>
    <row r="144" spans="1:29" x14ac:dyDescent="0.55000000000000004">
      <c r="A144" s="20" t="s">
        <v>265</v>
      </c>
      <c r="B144" s="19">
        <v>1969944.03</v>
      </c>
      <c r="C144" s="19">
        <v>1118342.9099999999</v>
      </c>
      <c r="D144" s="19"/>
      <c r="E144" s="19">
        <f t="shared" si="77"/>
        <v>1118342.9099999999</v>
      </c>
      <c r="F144" s="19">
        <v>5987033.2500000009</v>
      </c>
      <c r="G144" s="19"/>
      <c r="H144" s="19">
        <v>277602.8</v>
      </c>
      <c r="I144" s="19">
        <v>175500</v>
      </c>
      <c r="J144" s="19"/>
      <c r="K144" s="19"/>
      <c r="L144" s="19">
        <f t="shared" ref="L144:L148" si="80">SUM(F144:K144)</f>
        <v>6440136.0500000007</v>
      </c>
      <c r="M144" s="19">
        <f t="shared" si="74"/>
        <v>7558478.9600000009</v>
      </c>
      <c r="N144" s="65" t="s">
        <v>368</v>
      </c>
      <c r="O144" s="19">
        <v>2141116.6100000003</v>
      </c>
      <c r="P144" s="19">
        <v>979814.51999999024</v>
      </c>
      <c r="Q144" s="19">
        <v>1</v>
      </c>
      <c r="R144" s="19">
        <f t="shared" si="79"/>
        <v>979815.51999999024</v>
      </c>
      <c r="S144" s="19">
        <v>4693400.87</v>
      </c>
      <c r="T144" s="19">
        <v>340651</v>
      </c>
      <c r="U144" s="19">
        <v>250000</v>
      </c>
      <c r="V144" s="19"/>
      <c r="W144" s="19"/>
      <c r="X144" s="19"/>
      <c r="Y144" s="19">
        <f t="shared" si="75"/>
        <v>5284051.87</v>
      </c>
      <c r="Z144" s="19">
        <f t="shared" si="76"/>
        <v>6263867.3899999904</v>
      </c>
      <c r="AA144" s="50">
        <f t="shared" si="71"/>
        <v>-12.386843852750825</v>
      </c>
      <c r="AB144" s="50">
        <f t="shared" si="72"/>
        <v>-17.951238468013429</v>
      </c>
      <c r="AC144" s="81">
        <f t="shared" si="73"/>
        <v>-17.127937735239929</v>
      </c>
    </row>
    <row r="145" spans="1:29" x14ac:dyDescent="0.55000000000000004">
      <c r="A145" s="20" t="s">
        <v>266</v>
      </c>
      <c r="B145" s="19">
        <v>3500451.2</v>
      </c>
      <c r="C145" s="19">
        <v>2051889.96</v>
      </c>
      <c r="D145" s="19"/>
      <c r="E145" s="19">
        <f t="shared" si="77"/>
        <v>2051889.96</v>
      </c>
      <c r="F145" s="19">
        <v>4383026.21</v>
      </c>
      <c r="G145" s="19"/>
      <c r="H145" s="19">
        <v>447754.11</v>
      </c>
      <c r="I145" s="19">
        <v>157680</v>
      </c>
      <c r="J145" s="19"/>
      <c r="K145" s="19"/>
      <c r="L145" s="19">
        <f t="shared" si="80"/>
        <v>4988460.32</v>
      </c>
      <c r="M145" s="19">
        <f t="shared" si="74"/>
        <v>7040350.2800000003</v>
      </c>
      <c r="N145" s="65" t="s">
        <v>411</v>
      </c>
      <c r="O145" s="19">
        <v>4197810.8</v>
      </c>
      <c r="P145" s="19">
        <v>2088923.5</v>
      </c>
      <c r="Q145" s="19"/>
      <c r="R145" s="19">
        <f t="shared" si="79"/>
        <v>2088923.5</v>
      </c>
      <c r="S145" s="19">
        <v>10337079.879999997</v>
      </c>
      <c r="T145" s="19">
        <v>525263</v>
      </c>
      <c r="U145" s="19">
        <v>257768</v>
      </c>
      <c r="V145" s="19"/>
      <c r="W145" s="19"/>
      <c r="X145" s="19"/>
      <c r="Y145" s="19">
        <f t="shared" si="75"/>
        <v>11120110.879999997</v>
      </c>
      <c r="Z145" s="19">
        <f t="shared" si="76"/>
        <v>13209034.379999997</v>
      </c>
      <c r="AA145" s="50">
        <f t="shared" si="71"/>
        <v>1.8048501977172322</v>
      </c>
      <c r="AB145" s="50">
        <f t="shared" si="72"/>
        <v>122.91669506554271</v>
      </c>
      <c r="AC145" s="50">
        <f t="shared" si="73"/>
        <v>87.618994150387593</v>
      </c>
    </row>
    <row r="146" spans="1:29" x14ac:dyDescent="0.55000000000000004">
      <c r="A146" s="20" t="s">
        <v>267</v>
      </c>
      <c r="B146" s="19">
        <v>4579389.5999999996</v>
      </c>
      <c r="C146" s="19">
        <v>2465576.62</v>
      </c>
      <c r="D146" s="19">
        <v>2</v>
      </c>
      <c r="E146" s="19">
        <f t="shared" si="77"/>
        <v>2465578.62</v>
      </c>
      <c r="F146" s="19">
        <v>8005893.7700000005</v>
      </c>
      <c r="G146" s="19"/>
      <c r="H146" s="19">
        <v>275683</v>
      </c>
      <c r="I146" s="19">
        <v>787878</v>
      </c>
      <c r="J146" s="19"/>
      <c r="K146" s="19"/>
      <c r="L146" s="19">
        <f t="shared" si="80"/>
        <v>9069454.7699999996</v>
      </c>
      <c r="M146" s="19">
        <f t="shared" si="74"/>
        <v>11535033.390000001</v>
      </c>
      <c r="N146" s="65" t="s">
        <v>362</v>
      </c>
      <c r="O146" s="19">
        <v>4785361.6000000006</v>
      </c>
      <c r="P146" s="19">
        <v>2474999.6199999996</v>
      </c>
      <c r="Q146" s="19"/>
      <c r="R146" s="19">
        <f t="shared" si="79"/>
        <v>2474999.6199999996</v>
      </c>
      <c r="S146" s="19">
        <v>9358659.0499999989</v>
      </c>
      <c r="T146" s="19">
        <v>391238</v>
      </c>
      <c r="U146" s="19">
        <v>567743.5</v>
      </c>
      <c r="V146" s="19">
        <v>18585</v>
      </c>
      <c r="W146" s="19"/>
      <c r="X146" s="19"/>
      <c r="Y146" s="19">
        <f t="shared" si="75"/>
        <v>10336225.549999999</v>
      </c>
      <c r="Z146" s="19">
        <f t="shared" si="76"/>
        <v>12811225.169999998</v>
      </c>
      <c r="AA146" s="50">
        <f t="shared" si="71"/>
        <v>0.38210097717344477</v>
      </c>
      <c r="AB146" s="50">
        <f t="shared" si="72"/>
        <v>13.967441396700405</v>
      </c>
      <c r="AC146" s="81">
        <f t="shared" si="73"/>
        <v>11.063615828857149</v>
      </c>
    </row>
    <row r="147" spans="1:29" x14ac:dyDescent="0.55000000000000004">
      <c r="A147" s="20" t="s">
        <v>268</v>
      </c>
      <c r="B147" s="19">
        <v>3995706.01</v>
      </c>
      <c r="C147" s="19">
        <v>4679276.83</v>
      </c>
      <c r="D147" s="19"/>
      <c r="E147" s="19">
        <f t="shared" si="77"/>
        <v>4679276.83</v>
      </c>
      <c r="F147" s="19">
        <v>6655159.7000000002</v>
      </c>
      <c r="G147" s="19"/>
      <c r="H147" s="19">
        <v>535309</v>
      </c>
      <c r="I147" s="19">
        <v>146940</v>
      </c>
      <c r="J147" s="19"/>
      <c r="K147" s="19"/>
      <c r="L147" s="19">
        <f t="shared" si="80"/>
        <v>7337408.7000000002</v>
      </c>
      <c r="M147" s="19">
        <f t="shared" si="74"/>
        <v>12016685.530000001</v>
      </c>
      <c r="N147" s="65" t="s">
        <v>387</v>
      </c>
      <c r="O147" s="19">
        <v>4409600.2799999993</v>
      </c>
      <c r="P147" s="19">
        <v>4568319.92</v>
      </c>
      <c r="Q147" s="19"/>
      <c r="R147" s="19">
        <f t="shared" si="79"/>
        <v>4568319.92</v>
      </c>
      <c r="S147" s="19">
        <v>4384223.1100000013</v>
      </c>
      <c r="T147" s="19">
        <v>357595</v>
      </c>
      <c r="U147" s="19">
        <v>275480</v>
      </c>
      <c r="V147" s="19"/>
      <c r="W147" s="19"/>
      <c r="X147" s="19"/>
      <c r="Y147" s="19">
        <f t="shared" si="75"/>
        <v>5017298.1100000013</v>
      </c>
      <c r="Z147" s="19">
        <f t="shared" si="76"/>
        <v>9585618.0300000012</v>
      </c>
      <c r="AA147" s="50">
        <f t="shared" si="71"/>
        <v>-2.3712405576995996</v>
      </c>
      <c r="AB147" s="50">
        <f t="shared" si="72"/>
        <v>-31.620299275410389</v>
      </c>
      <c r="AC147" s="50">
        <f t="shared" si="73"/>
        <v>-20.230765745935265</v>
      </c>
    </row>
    <row r="148" spans="1:29" x14ac:dyDescent="0.55000000000000004">
      <c r="A148" s="20" t="s">
        <v>269</v>
      </c>
      <c r="B148" s="19">
        <v>4032840.2</v>
      </c>
      <c r="C148" s="19">
        <v>99834.94</v>
      </c>
      <c r="D148" s="19"/>
      <c r="E148" s="19">
        <f t="shared" si="77"/>
        <v>99834.94</v>
      </c>
      <c r="F148" s="19">
        <v>5824652.7300000004</v>
      </c>
      <c r="G148" s="19"/>
      <c r="H148" s="19">
        <v>189715</v>
      </c>
      <c r="I148" s="19">
        <v>170000</v>
      </c>
      <c r="J148" s="19"/>
      <c r="K148" s="19"/>
      <c r="L148" s="19">
        <f t="shared" si="80"/>
        <v>6184367.7300000004</v>
      </c>
      <c r="M148" s="19">
        <f t="shared" si="74"/>
        <v>6284202.6700000009</v>
      </c>
      <c r="N148" s="65" t="s">
        <v>400</v>
      </c>
      <c r="O148" s="19">
        <v>4572941.1100000003</v>
      </c>
      <c r="P148" s="19">
        <v>193829.18000000008</v>
      </c>
      <c r="Q148" s="19"/>
      <c r="R148" s="19">
        <f t="shared" si="79"/>
        <v>193829.18000000008</v>
      </c>
      <c r="S148" s="19">
        <v>6710496.1200000001</v>
      </c>
      <c r="T148" s="19">
        <v>291191</v>
      </c>
      <c r="U148" s="19">
        <v>177200</v>
      </c>
      <c r="V148" s="19"/>
      <c r="W148" s="19"/>
      <c r="X148" s="19"/>
      <c r="Y148" s="19">
        <f t="shared" si="75"/>
        <v>7178887.1200000001</v>
      </c>
      <c r="Z148" s="19">
        <f t="shared" si="76"/>
        <v>7372716.2999999998</v>
      </c>
      <c r="AA148" s="50">
        <f t="shared" si="71"/>
        <v>94.149643401398421</v>
      </c>
      <c r="AB148" s="50">
        <f t="shared" si="72"/>
        <v>16.081181349803071</v>
      </c>
      <c r="AC148" s="81">
        <f t="shared" si="73"/>
        <v>17.321427827215491</v>
      </c>
    </row>
    <row r="149" spans="1:29" x14ac:dyDescent="0.55000000000000004">
      <c r="A149" s="20"/>
      <c r="B149" s="19"/>
      <c r="C149" s="19"/>
      <c r="D149" s="19"/>
      <c r="E149" s="19"/>
      <c r="F149" s="19"/>
      <c r="G149" s="19"/>
      <c r="H149" s="19"/>
      <c r="I149" s="19"/>
      <c r="J149" s="19"/>
      <c r="K149" s="19"/>
      <c r="L149" s="19"/>
      <c r="M149" s="19"/>
      <c r="N149" s="65"/>
      <c r="O149" s="19"/>
      <c r="P149" s="19"/>
      <c r="Q149" s="19"/>
      <c r="R149" s="19"/>
      <c r="S149" s="19"/>
      <c r="T149" s="19"/>
      <c r="U149" s="19"/>
      <c r="V149" s="19"/>
      <c r="W149" s="19"/>
      <c r="X149" s="19"/>
      <c r="Y149" s="19"/>
      <c r="Z149" s="19"/>
      <c r="AA149" s="50"/>
      <c r="AB149" s="50"/>
      <c r="AC149" s="50"/>
    </row>
    <row r="150" spans="1:29" x14ac:dyDescent="0.55000000000000004">
      <c r="A150" s="20" t="s">
        <v>270</v>
      </c>
      <c r="B150" s="19">
        <f>SUM(B151:B162)</f>
        <v>53282786.240000002</v>
      </c>
      <c r="C150" s="19">
        <f t="shared" ref="C150:M150" si="81">SUM(C151:C162)</f>
        <v>4507163.32</v>
      </c>
      <c r="D150" s="19">
        <f t="shared" si="81"/>
        <v>0</v>
      </c>
      <c r="E150" s="19">
        <f>SUM(E151:E162)</f>
        <v>4507163.32</v>
      </c>
      <c r="F150" s="19">
        <f t="shared" si="81"/>
        <v>34137043.399999999</v>
      </c>
      <c r="G150" s="19">
        <f t="shared" si="81"/>
        <v>0</v>
      </c>
      <c r="H150" s="19">
        <f t="shared" si="81"/>
        <v>2791333.4699999997</v>
      </c>
      <c r="I150" s="19">
        <f t="shared" si="81"/>
        <v>1076713</v>
      </c>
      <c r="J150" s="19">
        <f t="shared" si="81"/>
        <v>0</v>
      </c>
      <c r="K150" s="19">
        <f t="shared" si="81"/>
        <v>0</v>
      </c>
      <c r="L150" s="19">
        <f t="shared" si="81"/>
        <v>38005089.869999997</v>
      </c>
      <c r="M150" s="19">
        <f t="shared" si="81"/>
        <v>42512253.189999998</v>
      </c>
      <c r="N150" s="65" t="s">
        <v>111</v>
      </c>
      <c r="O150" s="19">
        <f t="shared" ref="O150:Z150" si="82">SUM(O151:O162)</f>
        <v>59260072.920000002</v>
      </c>
      <c r="P150" s="19">
        <f t="shared" si="82"/>
        <v>6022889.709999999</v>
      </c>
      <c r="Q150" s="19">
        <f t="shared" si="82"/>
        <v>1</v>
      </c>
      <c r="R150" s="19">
        <f t="shared" si="82"/>
        <v>6022890.709999999</v>
      </c>
      <c r="S150" s="19">
        <f t="shared" si="82"/>
        <v>39729807.049999997</v>
      </c>
      <c r="T150" s="19">
        <f>SUM(T151:T162)</f>
        <v>3464598</v>
      </c>
      <c r="U150" s="19">
        <f>SUM(U151:U162)</f>
        <v>2981011</v>
      </c>
      <c r="V150" s="19">
        <f>SUM(V151:V162)</f>
        <v>850</v>
      </c>
      <c r="W150" s="19">
        <f t="shared" si="82"/>
        <v>0</v>
      </c>
      <c r="X150" s="19">
        <f t="shared" si="82"/>
        <v>0</v>
      </c>
      <c r="Y150" s="19">
        <f t="shared" si="82"/>
        <v>46176266.049999997</v>
      </c>
      <c r="Z150" s="19">
        <f t="shared" si="82"/>
        <v>52199156.760000005</v>
      </c>
      <c r="AA150" s="50">
        <f t="shared" si="71"/>
        <v>33.629298128029646</v>
      </c>
      <c r="AB150" s="50">
        <f t="shared" ref="AB150:AB162" si="83">(Y150-L150)*100/L150</f>
        <v>21.500215386808136</v>
      </c>
      <c r="AC150" s="50">
        <f t="shared" ref="AC150:AC162" si="84">(Z150-M150)*100/M150</f>
        <v>22.786144800903241</v>
      </c>
    </row>
    <row r="151" spans="1:29" x14ac:dyDescent="0.55000000000000004">
      <c r="A151" s="20" t="s">
        <v>271</v>
      </c>
      <c r="B151" s="19">
        <v>3880670.2</v>
      </c>
      <c r="C151" s="19">
        <v>459837.02</v>
      </c>
      <c r="D151" s="19"/>
      <c r="E151" s="19">
        <f>SUM(C151:D151)</f>
        <v>459837.02</v>
      </c>
      <c r="F151" s="19">
        <v>5314702.95</v>
      </c>
      <c r="G151" s="19"/>
      <c r="H151" s="19">
        <v>993209.4</v>
      </c>
      <c r="I151" s="19">
        <v>1000</v>
      </c>
      <c r="J151" s="19"/>
      <c r="K151" s="19"/>
      <c r="L151" s="19">
        <f>SUM(F151:K151)</f>
        <v>6308912.3500000006</v>
      </c>
      <c r="M151" s="19">
        <f t="shared" ref="M151:M162" si="85">E151+L151</f>
        <v>6768749.370000001</v>
      </c>
      <c r="N151" s="65" t="s">
        <v>407</v>
      </c>
      <c r="O151" s="19">
        <v>4438567.78</v>
      </c>
      <c r="P151" s="19">
        <v>1076728.18</v>
      </c>
      <c r="Q151" s="19"/>
      <c r="R151" s="19">
        <f>SUM(P151:Q151)</f>
        <v>1076728.18</v>
      </c>
      <c r="S151" s="19">
        <v>5008411.29</v>
      </c>
      <c r="T151" s="19">
        <v>771093</v>
      </c>
      <c r="U151" s="19">
        <v>5000</v>
      </c>
      <c r="V151" s="19"/>
      <c r="W151" s="19"/>
      <c r="X151" s="19"/>
      <c r="Y151" s="19">
        <f t="shared" ref="Y151:Y162" si="86">SUM(S151:X151)</f>
        <v>5784504.29</v>
      </c>
      <c r="Z151" s="19">
        <f t="shared" ref="Z151:Z162" si="87">R151+Y151</f>
        <v>6861232.4699999997</v>
      </c>
      <c r="AA151" s="50">
        <f t="shared" si="71"/>
        <v>134.15430536671448</v>
      </c>
      <c r="AB151" s="50">
        <f t="shared" si="83"/>
        <v>-8.3121785643447801</v>
      </c>
      <c r="AC151" s="81">
        <f t="shared" si="84"/>
        <v>1.3663247809099879</v>
      </c>
    </row>
    <row r="152" spans="1:29" x14ac:dyDescent="0.55000000000000004">
      <c r="A152" s="20" t="s">
        <v>272</v>
      </c>
      <c r="B152" s="19">
        <v>6125989.9100000001</v>
      </c>
      <c r="C152" s="19">
        <v>646193.56999999995</v>
      </c>
      <c r="D152" s="19"/>
      <c r="E152" s="19">
        <f t="shared" ref="E152:E162" si="88">SUM(C152:D152)</f>
        <v>646193.56999999995</v>
      </c>
      <c r="F152" s="19">
        <v>4270421.88</v>
      </c>
      <c r="G152" s="19"/>
      <c r="H152" s="19">
        <v>169180</v>
      </c>
      <c r="I152" s="19">
        <v>64935</v>
      </c>
      <c r="J152" s="19"/>
      <c r="K152" s="19"/>
      <c r="L152" s="19">
        <f t="shared" ref="L152:L162" si="89">SUM(F152:K152)</f>
        <v>4504536.88</v>
      </c>
      <c r="M152" s="19">
        <f t="shared" si="85"/>
        <v>5150730.45</v>
      </c>
      <c r="N152" s="65" t="s">
        <v>360</v>
      </c>
      <c r="O152" s="19">
        <v>6754151.5</v>
      </c>
      <c r="P152" s="19">
        <v>594387.73</v>
      </c>
      <c r="Q152" s="19"/>
      <c r="R152" s="19">
        <f t="shared" ref="R152:R162" si="90">SUM(P152:Q152)</f>
        <v>594387.73</v>
      </c>
      <c r="S152" s="19">
        <v>6873415.7999999998</v>
      </c>
      <c r="T152" s="19">
        <v>363666</v>
      </c>
      <c r="U152" s="19">
        <v>94125</v>
      </c>
      <c r="V152" s="19">
        <v>850</v>
      </c>
      <c r="W152" s="19"/>
      <c r="X152" s="19"/>
      <c r="Y152" s="19">
        <f t="shared" si="86"/>
        <v>7332056.7999999998</v>
      </c>
      <c r="Z152" s="19">
        <f t="shared" si="87"/>
        <v>7926444.5299999993</v>
      </c>
      <c r="AA152" s="50">
        <f t="shared" si="71"/>
        <v>-8.0170776072562848</v>
      </c>
      <c r="AB152" s="50">
        <f t="shared" si="83"/>
        <v>62.770491069883306</v>
      </c>
      <c r="AC152" s="50">
        <f t="shared" si="84"/>
        <v>53.889717331257344</v>
      </c>
    </row>
    <row r="153" spans="1:29" x14ac:dyDescent="0.55000000000000004">
      <c r="A153" s="20" t="s">
        <v>273</v>
      </c>
      <c r="B153" s="19">
        <v>4459857.5</v>
      </c>
      <c r="C153" s="19">
        <v>128741.02</v>
      </c>
      <c r="D153" s="19"/>
      <c r="E153" s="19">
        <f t="shared" si="88"/>
        <v>128741.02</v>
      </c>
      <c r="F153" s="19">
        <v>1853576.29</v>
      </c>
      <c r="G153" s="19"/>
      <c r="H153" s="19">
        <v>109939</v>
      </c>
      <c r="I153" s="19">
        <v>87780</v>
      </c>
      <c r="J153" s="19"/>
      <c r="K153" s="19"/>
      <c r="L153" s="19">
        <f t="shared" si="89"/>
        <v>2051295.29</v>
      </c>
      <c r="M153" s="19">
        <f t="shared" si="85"/>
        <v>2180036.31</v>
      </c>
      <c r="N153" s="65" t="s">
        <v>363</v>
      </c>
      <c r="O153" s="19">
        <v>4811752</v>
      </c>
      <c r="P153" s="19">
        <v>304375.03999999998</v>
      </c>
      <c r="Q153" s="19"/>
      <c r="R153" s="19">
        <f t="shared" si="90"/>
        <v>304375.03999999998</v>
      </c>
      <c r="S153" s="19">
        <v>2935703.19</v>
      </c>
      <c r="T153" s="19">
        <v>323581</v>
      </c>
      <c r="U153" s="19">
        <v>182124</v>
      </c>
      <c r="V153" s="19"/>
      <c r="W153" s="19"/>
      <c r="X153" s="19"/>
      <c r="Y153" s="19">
        <f t="shared" si="86"/>
        <v>3441408.19</v>
      </c>
      <c r="Z153" s="19">
        <f t="shared" si="87"/>
        <v>3745783.23</v>
      </c>
      <c r="AA153" s="50">
        <f t="shared" si="71"/>
        <v>136.42428807850052</v>
      </c>
      <c r="AB153" s="50">
        <f t="shared" si="83"/>
        <v>67.767566511596684</v>
      </c>
      <c r="AC153" s="50">
        <f t="shared" si="84"/>
        <v>71.822056945464354</v>
      </c>
    </row>
    <row r="154" spans="1:29" x14ac:dyDescent="0.55000000000000004">
      <c r="A154" s="20" t="s">
        <v>274</v>
      </c>
      <c r="B154" s="19">
        <v>4134020</v>
      </c>
      <c r="C154" s="19">
        <v>326750.46999999997</v>
      </c>
      <c r="D154" s="19"/>
      <c r="E154" s="19">
        <f t="shared" si="88"/>
        <v>326750.46999999997</v>
      </c>
      <c r="F154" s="19">
        <v>2572645.42</v>
      </c>
      <c r="G154" s="19"/>
      <c r="H154" s="19">
        <v>166567</v>
      </c>
      <c r="I154" s="19">
        <v>87080</v>
      </c>
      <c r="J154" s="19"/>
      <c r="K154" s="19"/>
      <c r="L154" s="19">
        <f t="shared" si="89"/>
        <v>2826292.42</v>
      </c>
      <c r="M154" s="19">
        <f t="shared" si="85"/>
        <v>3153042.8899999997</v>
      </c>
      <c r="N154" s="65" t="s">
        <v>378</v>
      </c>
      <c r="O154" s="19">
        <v>4138360.3</v>
      </c>
      <c r="P154" s="19">
        <v>357168.49</v>
      </c>
      <c r="Q154" s="19"/>
      <c r="R154" s="19">
        <f t="shared" si="90"/>
        <v>357168.49</v>
      </c>
      <c r="S154" s="19">
        <v>3449048.9800000004</v>
      </c>
      <c r="T154" s="19">
        <v>236894</v>
      </c>
      <c r="U154" s="19">
        <v>325100</v>
      </c>
      <c r="V154" s="19"/>
      <c r="W154" s="19"/>
      <c r="X154" s="19"/>
      <c r="Y154" s="19">
        <f t="shared" si="86"/>
        <v>4011042.9800000004</v>
      </c>
      <c r="Z154" s="19">
        <f t="shared" si="87"/>
        <v>4368211.4700000007</v>
      </c>
      <c r="AA154" s="50">
        <f t="shared" si="71"/>
        <v>9.3092505727688835</v>
      </c>
      <c r="AB154" s="50">
        <f t="shared" si="83"/>
        <v>41.918895285435489</v>
      </c>
      <c r="AC154" s="50">
        <f t="shared" si="84"/>
        <v>38.53955123331675</v>
      </c>
    </row>
    <row r="155" spans="1:29" x14ac:dyDescent="0.55000000000000004">
      <c r="A155" s="20" t="s">
        <v>275</v>
      </c>
      <c r="B155" s="19">
        <v>3501051</v>
      </c>
      <c r="C155" s="19">
        <v>452596.59</v>
      </c>
      <c r="D155" s="19"/>
      <c r="E155" s="19">
        <f t="shared" si="88"/>
        <v>452596.59</v>
      </c>
      <c r="F155" s="19">
        <v>3425887.08</v>
      </c>
      <c r="G155" s="19"/>
      <c r="H155" s="19">
        <v>273638</v>
      </c>
      <c r="I155" s="19">
        <v>101175</v>
      </c>
      <c r="J155" s="19"/>
      <c r="K155" s="19"/>
      <c r="L155" s="19">
        <f t="shared" si="89"/>
        <v>3800700.08</v>
      </c>
      <c r="M155" s="19">
        <f t="shared" si="85"/>
        <v>4253296.67</v>
      </c>
      <c r="N155" s="65" t="s">
        <v>367</v>
      </c>
      <c r="O155" s="19">
        <v>3581922.5</v>
      </c>
      <c r="P155" s="19">
        <v>457500.60000000003</v>
      </c>
      <c r="Q155" s="19">
        <v>1</v>
      </c>
      <c r="R155" s="19">
        <f t="shared" si="90"/>
        <v>457501.60000000003</v>
      </c>
      <c r="S155" s="19">
        <v>3065921.5599999996</v>
      </c>
      <c r="T155" s="19">
        <v>302890</v>
      </c>
      <c r="U155" s="19">
        <v>238690</v>
      </c>
      <c r="V155" s="19"/>
      <c r="W155" s="19"/>
      <c r="X155" s="19"/>
      <c r="Y155" s="19">
        <f t="shared" si="86"/>
        <v>3607501.5599999996</v>
      </c>
      <c r="Z155" s="19">
        <f t="shared" si="87"/>
        <v>4065003.1599999997</v>
      </c>
      <c r="AA155" s="50">
        <f t="shared" si="71"/>
        <v>1.0837487750404857</v>
      </c>
      <c r="AB155" s="50">
        <f t="shared" si="83"/>
        <v>-5.0832350865212304</v>
      </c>
      <c r="AC155" s="81">
        <f t="shared" si="84"/>
        <v>-4.4270015615910525</v>
      </c>
    </row>
    <row r="156" spans="1:29" x14ac:dyDescent="0.55000000000000004">
      <c r="A156" s="20" t="s">
        <v>276</v>
      </c>
      <c r="B156" s="19">
        <v>5080482.0999999996</v>
      </c>
      <c r="C156" s="19">
        <v>156191.82999999999</v>
      </c>
      <c r="D156" s="19"/>
      <c r="E156" s="19">
        <f t="shared" si="88"/>
        <v>156191.82999999999</v>
      </c>
      <c r="F156" s="19">
        <v>996591.06</v>
      </c>
      <c r="G156" s="19"/>
      <c r="H156" s="19">
        <v>166576</v>
      </c>
      <c r="I156" s="19">
        <v>127500</v>
      </c>
      <c r="J156" s="19"/>
      <c r="K156" s="19"/>
      <c r="L156" s="19">
        <f t="shared" si="89"/>
        <v>1290667.06</v>
      </c>
      <c r="M156" s="19">
        <f t="shared" si="85"/>
        <v>1446858.8900000001</v>
      </c>
      <c r="N156" s="65" t="s">
        <v>372</v>
      </c>
      <c r="O156" s="19">
        <v>5646468.7299999995</v>
      </c>
      <c r="P156" s="19">
        <v>464719.83</v>
      </c>
      <c r="Q156" s="19"/>
      <c r="R156" s="19">
        <f t="shared" si="90"/>
        <v>464719.83</v>
      </c>
      <c r="S156" s="19">
        <v>1192750.6000000001</v>
      </c>
      <c r="T156" s="19">
        <v>141544</v>
      </c>
      <c r="U156" s="19">
        <v>267300</v>
      </c>
      <c r="V156" s="19"/>
      <c r="W156" s="19"/>
      <c r="X156" s="19"/>
      <c r="Y156" s="19">
        <f t="shared" si="86"/>
        <v>1601594.6</v>
      </c>
      <c r="Z156" s="19">
        <f t="shared" si="87"/>
        <v>2066314.4300000002</v>
      </c>
      <c r="AA156" s="50">
        <f t="shared" si="71"/>
        <v>197.53145859165619</v>
      </c>
      <c r="AB156" s="50">
        <f t="shared" si="83"/>
        <v>24.090452885657438</v>
      </c>
      <c r="AC156" s="50">
        <f t="shared" si="84"/>
        <v>42.813818561117593</v>
      </c>
    </row>
    <row r="157" spans="1:29" x14ac:dyDescent="0.55000000000000004">
      <c r="A157" s="20" t="s">
        <v>277</v>
      </c>
      <c r="B157" s="19">
        <v>3236538.62</v>
      </c>
      <c r="C157" s="19">
        <v>377669.61</v>
      </c>
      <c r="D157" s="19"/>
      <c r="E157" s="19">
        <f t="shared" si="88"/>
        <v>377669.61</v>
      </c>
      <c r="F157" s="19">
        <v>2182636.5699999998</v>
      </c>
      <c r="G157" s="19"/>
      <c r="H157" s="19">
        <v>118151</v>
      </c>
      <c r="I157" s="19">
        <v>130000</v>
      </c>
      <c r="J157" s="19"/>
      <c r="K157" s="19"/>
      <c r="L157" s="19">
        <f t="shared" si="89"/>
        <v>2430787.5699999998</v>
      </c>
      <c r="M157" s="19">
        <f t="shared" si="85"/>
        <v>2808457.1799999997</v>
      </c>
      <c r="N157" s="65" t="s">
        <v>89</v>
      </c>
      <c r="O157" s="19">
        <v>4214191.29</v>
      </c>
      <c r="P157" s="19">
        <v>444501.36</v>
      </c>
      <c r="Q157" s="19"/>
      <c r="R157" s="19">
        <f t="shared" si="90"/>
        <v>444501.36</v>
      </c>
      <c r="S157" s="19">
        <v>2152007.64</v>
      </c>
      <c r="T157" s="19">
        <v>226219</v>
      </c>
      <c r="U157" s="19">
        <v>350400</v>
      </c>
      <c r="V157" s="19"/>
      <c r="W157" s="19"/>
      <c r="X157" s="19"/>
      <c r="Y157" s="19">
        <f t="shared" si="86"/>
        <v>2728626.64</v>
      </c>
      <c r="Z157" s="19">
        <f t="shared" si="87"/>
        <v>3173128</v>
      </c>
      <c r="AA157" s="50">
        <f t="shared" si="71"/>
        <v>17.695824135810135</v>
      </c>
      <c r="AB157" s="50">
        <f t="shared" si="83"/>
        <v>12.252780690334051</v>
      </c>
      <c r="AC157" s="81">
        <f t="shared" si="84"/>
        <v>12.984738474809159</v>
      </c>
    </row>
    <row r="158" spans="1:29" x14ac:dyDescent="0.55000000000000004">
      <c r="A158" s="20" t="s">
        <v>278</v>
      </c>
      <c r="B158" s="19">
        <v>4445553.87</v>
      </c>
      <c r="C158" s="19">
        <v>331101.93</v>
      </c>
      <c r="D158" s="19"/>
      <c r="E158" s="19">
        <f t="shared" si="88"/>
        <v>331101.93</v>
      </c>
      <c r="F158" s="19">
        <v>2113034.75</v>
      </c>
      <c r="G158" s="19"/>
      <c r="H158" s="19">
        <v>129350</v>
      </c>
      <c r="I158" s="19">
        <v>133903</v>
      </c>
      <c r="J158" s="19"/>
      <c r="K158" s="19"/>
      <c r="L158" s="19">
        <f t="shared" si="89"/>
        <v>2376287.75</v>
      </c>
      <c r="M158" s="19">
        <f t="shared" si="85"/>
        <v>2707389.68</v>
      </c>
      <c r="N158" s="65" t="s">
        <v>81</v>
      </c>
      <c r="O158" s="19">
        <v>4647679.76</v>
      </c>
      <c r="P158" s="19">
        <v>291988.16000000009</v>
      </c>
      <c r="Q158" s="19"/>
      <c r="R158" s="19">
        <f t="shared" si="90"/>
        <v>291988.16000000009</v>
      </c>
      <c r="S158" s="19">
        <v>2278196.1300000004</v>
      </c>
      <c r="T158" s="19">
        <v>224089</v>
      </c>
      <c r="U158" s="19">
        <v>280937</v>
      </c>
      <c r="V158" s="19"/>
      <c r="W158" s="19"/>
      <c r="X158" s="19"/>
      <c r="Y158" s="19">
        <f t="shared" si="86"/>
        <v>2783222.1300000004</v>
      </c>
      <c r="Z158" s="19">
        <f t="shared" si="87"/>
        <v>3075210.2900000005</v>
      </c>
      <c r="AA158" s="50">
        <f t="shared" si="71"/>
        <v>-11.813211115984707</v>
      </c>
      <c r="AB158" s="50">
        <f t="shared" si="83"/>
        <v>17.124793914373392</v>
      </c>
      <c r="AC158" s="81">
        <f t="shared" si="84"/>
        <v>13.585802321592666</v>
      </c>
    </row>
    <row r="159" spans="1:29" x14ac:dyDescent="0.55000000000000004">
      <c r="A159" s="20" t="s">
        <v>279</v>
      </c>
      <c r="B159" s="19">
        <v>4426877.4000000004</v>
      </c>
      <c r="C159" s="19">
        <v>577220.96</v>
      </c>
      <c r="D159" s="19"/>
      <c r="E159" s="19">
        <f t="shared" si="88"/>
        <v>577220.96</v>
      </c>
      <c r="F159" s="19">
        <v>3059293.46</v>
      </c>
      <c r="G159" s="19"/>
      <c r="H159" s="19">
        <v>124098</v>
      </c>
      <c r="I159" s="19">
        <v>120760</v>
      </c>
      <c r="J159" s="19"/>
      <c r="K159" s="19"/>
      <c r="L159" s="19">
        <f t="shared" si="89"/>
        <v>3304151.46</v>
      </c>
      <c r="M159" s="19">
        <f t="shared" si="85"/>
        <v>3881372.42</v>
      </c>
      <c r="N159" s="65" t="s">
        <v>412</v>
      </c>
      <c r="O159" s="19">
        <v>4857649.96</v>
      </c>
      <c r="P159" s="19">
        <v>687344.16999999981</v>
      </c>
      <c r="Q159" s="19"/>
      <c r="R159" s="19">
        <f t="shared" si="90"/>
        <v>687344.16999999981</v>
      </c>
      <c r="S159" s="19">
        <v>3270512.7800000003</v>
      </c>
      <c r="T159" s="19">
        <v>153151</v>
      </c>
      <c r="U159" s="19">
        <v>359600</v>
      </c>
      <c r="V159" s="19"/>
      <c r="W159" s="19"/>
      <c r="X159" s="19"/>
      <c r="Y159" s="19">
        <f t="shared" si="86"/>
        <v>3783263.7800000003</v>
      </c>
      <c r="Z159" s="19">
        <f t="shared" si="87"/>
        <v>4470607.95</v>
      </c>
      <c r="AA159" s="50">
        <f t="shared" si="71"/>
        <v>19.07817242118163</v>
      </c>
      <c r="AB159" s="50">
        <f t="shared" si="83"/>
        <v>14.500313493498277</v>
      </c>
      <c r="AC159" s="81">
        <f t="shared" si="84"/>
        <v>15.181112921908182</v>
      </c>
    </row>
    <row r="160" spans="1:29" x14ac:dyDescent="0.55000000000000004">
      <c r="A160" s="20" t="s">
        <v>280</v>
      </c>
      <c r="B160" s="19">
        <v>3894323</v>
      </c>
      <c r="C160" s="19">
        <v>556407.31999999995</v>
      </c>
      <c r="D160" s="19"/>
      <c r="E160" s="19">
        <f t="shared" si="88"/>
        <v>556407.31999999995</v>
      </c>
      <c r="F160" s="19">
        <v>2918352.32</v>
      </c>
      <c r="G160" s="19"/>
      <c r="H160" s="19">
        <v>111377</v>
      </c>
      <c r="I160" s="19">
        <v>102000</v>
      </c>
      <c r="J160" s="19"/>
      <c r="K160" s="19"/>
      <c r="L160" s="19">
        <f t="shared" si="89"/>
        <v>3131729.32</v>
      </c>
      <c r="M160" s="19">
        <f t="shared" si="85"/>
        <v>3688136.6399999997</v>
      </c>
      <c r="N160" s="65" t="s">
        <v>386</v>
      </c>
      <c r="O160" s="19">
        <v>4639562.2</v>
      </c>
      <c r="P160" s="19">
        <v>463299.76000000007</v>
      </c>
      <c r="Q160" s="19"/>
      <c r="R160" s="19">
        <f t="shared" si="90"/>
        <v>463299.76000000007</v>
      </c>
      <c r="S160" s="19">
        <v>3316706.0799999996</v>
      </c>
      <c r="T160" s="19">
        <v>167619</v>
      </c>
      <c r="U160" s="19">
        <v>350000</v>
      </c>
      <c r="V160" s="19"/>
      <c r="W160" s="19"/>
      <c r="X160" s="19"/>
      <c r="Y160" s="19">
        <f t="shared" si="86"/>
        <v>3834325.0799999996</v>
      </c>
      <c r="Z160" s="19">
        <f t="shared" si="87"/>
        <v>4297624.84</v>
      </c>
      <c r="AA160" s="50">
        <f t="shared" si="71"/>
        <v>-16.733705084972623</v>
      </c>
      <c r="AB160" s="50">
        <f t="shared" si="83"/>
        <v>22.434753716199193</v>
      </c>
      <c r="AC160" s="81">
        <f t="shared" si="84"/>
        <v>16.52564043831088</v>
      </c>
    </row>
    <row r="161" spans="1:29" x14ac:dyDescent="0.55000000000000004">
      <c r="A161" s="20" t="s">
        <v>281</v>
      </c>
      <c r="B161" s="19">
        <v>5220580.6399999997</v>
      </c>
      <c r="C161" s="19">
        <v>110797.81</v>
      </c>
      <c r="D161" s="19"/>
      <c r="E161" s="19">
        <f t="shared" si="88"/>
        <v>110797.81</v>
      </c>
      <c r="F161" s="19">
        <v>2827758.08</v>
      </c>
      <c r="G161" s="19"/>
      <c r="H161" s="19">
        <v>110262.07</v>
      </c>
      <c r="I161" s="19">
        <v>65000</v>
      </c>
      <c r="J161" s="19"/>
      <c r="K161" s="19"/>
      <c r="L161" s="19">
        <f t="shared" si="89"/>
        <v>3003020.15</v>
      </c>
      <c r="M161" s="19">
        <f t="shared" si="85"/>
        <v>3113817.96</v>
      </c>
      <c r="N161" s="65" t="s">
        <v>393</v>
      </c>
      <c r="O161" s="19">
        <v>6098353.3999999994</v>
      </c>
      <c r="P161" s="19">
        <v>455147.79000000004</v>
      </c>
      <c r="Q161" s="19"/>
      <c r="R161" s="19">
        <f t="shared" si="90"/>
        <v>455147.79000000004</v>
      </c>
      <c r="S161" s="19">
        <v>2592545.2800000003</v>
      </c>
      <c r="T161" s="19">
        <v>173504</v>
      </c>
      <c r="U161" s="19">
        <v>300000</v>
      </c>
      <c r="V161" s="19"/>
      <c r="W161" s="19"/>
      <c r="X161" s="19"/>
      <c r="Y161" s="19">
        <f t="shared" si="86"/>
        <v>3066049.2800000003</v>
      </c>
      <c r="Z161" s="19">
        <f t="shared" si="87"/>
        <v>3521197.0700000003</v>
      </c>
      <c r="AA161" s="50">
        <f t="shared" si="71"/>
        <v>310.79132340251135</v>
      </c>
      <c r="AB161" s="50">
        <f t="shared" si="83"/>
        <v>2.0988580446255201</v>
      </c>
      <c r="AC161" s="81">
        <f t="shared" si="84"/>
        <v>13.082945606749609</v>
      </c>
    </row>
    <row r="162" spans="1:29" x14ac:dyDescent="0.55000000000000004">
      <c r="A162" s="20" t="s">
        <v>282</v>
      </c>
      <c r="B162" s="19">
        <v>4876842</v>
      </c>
      <c r="C162" s="19">
        <v>383655.19</v>
      </c>
      <c r="D162" s="19"/>
      <c r="E162" s="19">
        <f t="shared" si="88"/>
        <v>383655.19</v>
      </c>
      <c r="F162" s="19">
        <v>2602143.54</v>
      </c>
      <c r="G162" s="19"/>
      <c r="H162" s="19">
        <v>318986</v>
      </c>
      <c r="I162" s="19">
        <v>55580</v>
      </c>
      <c r="J162" s="19"/>
      <c r="K162" s="19"/>
      <c r="L162" s="19">
        <f t="shared" si="89"/>
        <v>2976709.54</v>
      </c>
      <c r="M162" s="19">
        <f t="shared" si="85"/>
        <v>3360364.73</v>
      </c>
      <c r="N162" s="65" t="s">
        <v>391</v>
      </c>
      <c r="O162" s="19">
        <v>5431413.5</v>
      </c>
      <c r="P162" s="19">
        <v>425728.6</v>
      </c>
      <c r="Q162" s="19"/>
      <c r="R162" s="19">
        <f t="shared" si="90"/>
        <v>425728.6</v>
      </c>
      <c r="S162" s="19">
        <v>3594587.72</v>
      </c>
      <c r="T162" s="19">
        <v>380348</v>
      </c>
      <c r="U162" s="19">
        <v>227735</v>
      </c>
      <c r="V162" s="19"/>
      <c r="W162" s="19"/>
      <c r="X162" s="19"/>
      <c r="Y162" s="19">
        <f t="shared" si="86"/>
        <v>4202670.7200000007</v>
      </c>
      <c r="Z162" s="19">
        <f t="shared" si="87"/>
        <v>4628399.32</v>
      </c>
      <c r="AA162" s="50">
        <f t="shared" si="71"/>
        <v>10.966464444283934</v>
      </c>
      <c r="AB162" s="50">
        <f t="shared" si="83"/>
        <v>41.185112740291096</v>
      </c>
      <c r="AC162" s="50">
        <f t="shared" si="84"/>
        <v>37.735028542571342</v>
      </c>
    </row>
    <row r="163" spans="1:29" x14ac:dyDescent="0.55000000000000004">
      <c r="A163" s="20"/>
      <c r="B163" s="19"/>
      <c r="C163" s="19"/>
      <c r="D163" s="19"/>
      <c r="E163" s="19"/>
      <c r="F163" s="19"/>
      <c r="G163" s="19"/>
      <c r="H163" s="19"/>
      <c r="I163" s="19"/>
      <c r="J163" s="19"/>
      <c r="K163" s="19"/>
      <c r="L163" s="19"/>
      <c r="M163" s="19"/>
      <c r="N163" s="65"/>
      <c r="O163" s="19"/>
      <c r="P163" s="19"/>
      <c r="Q163" s="19"/>
      <c r="R163" s="19"/>
      <c r="S163" s="19"/>
      <c r="T163" s="19"/>
      <c r="U163" s="19"/>
      <c r="V163" s="19"/>
      <c r="W163" s="19"/>
      <c r="X163" s="19"/>
      <c r="Y163" s="19"/>
      <c r="Z163" s="19"/>
      <c r="AA163" s="50"/>
      <c r="AB163" s="50"/>
      <c r="AC163" s="50"/>
    </row>
    <row r="164" spans="1:29" x14ac:dyDescent="0.55000000000000004">
      <c r="A164" s="20" t="s">
        <v>283</v>
      </c>
      <c r="B164" s="19">
        <f t="shared" ref="B164:J164" si="91">B165+B185</f>
        <v>364188819.80999935</v>
      </c>
      <c r="C164" s="19">
        <f t="shared" si="91"/>
        <v>25754081.770000007</v>
      </c>
      <c r="D164" s="19">
        <f t="shared" si="91"/>
        <v>5</v>
      </c>
      <c r="E164" s="19">
        <f t="shared" si="91"/>
        <v>25754086.770000007</v>
      </c>
      <c r="F164" s="19">
        <f t="shared" si="91"/>
        <v>613882015.12999976</v>
      </c>
      <c r="G164" s="19">
        <f t="shared" si="91"/>
        <v>350000000</v>
      </c>
      <c r="H164" s="19">
        <f t="shared" si="91"/>
        <v>40051841.670000002</v>
      </c>
      <c r="I164" s="19">
        <f t="shared" si="91"/>
        <v>67178174.960000008</v>
      </c>
      <c r="J164" s="19">
        <f t="shared" si="91"/>
        <v>0</v>
      </c>
      <c r="K164" s="19">
        <f t="shared" ref="K164:M164" si="92">K165+K185</f>
        <v>158056770.55000004</v>
      </c>
      <c r="L164" s="19">
        <f t="shared" si="92"/>
        <v>1229168802.3099999</v>
      </c>
      <c r="M164" s="19">
        <f t="shared" si="92"/>
        <v>1254922889.0800002</v>
      </c>
      <c r="N164" s="65" t="s">
        <v>112</v>
      </c>
      <c r="O164" s="19">
        <f>O165+O185</f>
        <v>375272479.9800005</v>
      </c>
      <c r="P164" s="19">
        <f t="shared" ref="P164:Z164" si="93">P165+P185</f>
        <v>25400477.240000006</v>
      </c>
      <c r="Q164" s="19">
        <f t="shared" si="93"/>
        <v>109.07</v>
      </c>
      <c r="R164" s="19">
        <f t="shared" si="93"/>
        <v>25400586.310000006</v>
      </c>
      <c r="S164" s="19">
        <f t="shared" ref="S164:X164" si="94">S165+S185</f>
        <v>278167521.58000004</v>
      </c>
      <c r="T164" s="19">
        <f t="shared" si="94"/>
        <v>38645221.450000003</v>
      </c>
      <c r="U164" s="19">
        <f t="shared" si="94"/>
        <v>52035816.370000005</v>
      </c>
      <c r="V164" s="19">
        <f t="shared" si="94"/>
        <v>57733290.350000001</v>
      </c>
      <c r="W164" s="19">
        <f t="shared" si="94"/>
        <v>10686310</v>
      </c>
      <c r="X164" s="19">
        <f t="shared" si="94"/>
        <v>0</v>
      </c>
      <c r="Y164" s="19">
        <f t="shared" si="93"/>
        <v>437268159.75000006</v>
      </c>
      <c r="Z164" s="19">
        <f t="shared" si="93"/>
        <v>462668746.06000006</v>
      </c>
      <c r="AA164" s="50">
        <f t="shared" si="71"/>
        <v>-1.37259947579186</v>
      </c>
      <c r="AB164" s="50">
        <f>(Y164-L164)*100/L164</f>
        <v>-64.425703050042131</v>
      </c>
      <c r="AC164" s="50">
        <f>(Z164-M164)*100/M164</f>
        <v>-63.131699159683961</v>
      </c>
    </row>
    <row r="165" spans="1:29" x14ac:dyDescent="0.55000000000000004">
      <c r="A165" s="20" t="s">
        <v>284</v>
      </c>
      <c r="B165" s="19">
        <f>SUM(B166:B183)</f>
        <v>276303248.10999936</v>
      </c>
      <c r="C165" s="19">
        <f t="shared" ref="C165:D165" si="95">SUM(C166:C183)</f>
        <v>22395992.220000006</v>
      </c>
      <c r="D165" s="19">
        <f t="shared" si="95"/>
        <v>0</v>
      </c>
      <c r="E165" s="19">
        <f>SUM(E166:E183)</f>
        <v>22395992.220000006</v>
      </c>
      <c r="F165" s="19">
        <f t="shared" ref="F165:J165" si="96">SUM(F166:F183)</f>
        <v>598675046.53999972</v>
      </c>
      <c r="G165" s="19">
        <f t="shared" si="96"/>
        <v>350000000</v>
      </c>
      <c r="H165" s="19">
        <f t="shared" si="96"/>
        <v>30606104.57</v>
      </c>
      <c r="I165" s="19">
        <f t="shared" si="96"/>
        <v>36772955.960000016</v>
      </c>
      <c r="J165" s="19">
        <f t="shared" si="96"/>
        <v>0</v>
      </c>
      <c r="K165" s="19">
        <f t="shared" ref="K165:M165" si="97">SUM(K166:K183)</f>
        <v>157985713.55000004</v>
      </c>
      <c r="L165" s="19">
        <f t="shared" si="97"/>
        <v>1174039820.6199999</v>
      </c>
      <c r="M165" s="19">
        <f t="shared" si="97"/>
        <v>1196435812.8400002</v>
      </c>
      <c r="N165" s="65" t="s">
        <v>113</v>
      </c>
      <c r="O165" s="19">
        <f>SUM(O166:O183)</f>
        <v>283357371.49000049</v>
      </c>
      <c r="P165" s="19">
        <f t="shared" ref="P165:Q165" si="98">SUM(P166:P183)</f>
        <v>22044386.790000007</v>
      </c>
      <c r="Q165" s="19">
        <f t="shared" si="98"/>
        <v>109.07</v>
      </c>
      <c r="R165" s="19">
        <f t="shared" ref="R165:X165" si="99">SUM(R166:R183)</f>
        <v>22044495.860000007</v>
      </c>
      <c r="S165" s="19">
        <f t="shared" si="99"/>
        <v>261887139.67000005</v>
      </c>
      <c r="T165" s="19">
        <f>SUM(T166:T183)</f>
        <v>29778209.470000003</v>
      </c>
      <c r="U165" s="19">
        <f>SUM(U166:U183)</f>
        <v>31897347.370000001</v>
      </c>
      <c r="V165" s="19">
        <f>SUM(V166:V183)</f>
        <v>57376296.009999998</v>
      </c>
      <c r="W165" s="19">
        <f t="shared" si="99"/>
        <v>10686310</v>
      </c>
      <c r="X165" s="19">
        <f t="shared" si="99"/>
        <v>0</v>
      </c>
      <c r="Y165" s="19">
        <f t="shared" ref="Y165:Z165" si="100">SUM(Y166:Y183)</f>
        <v>391625302.52000004</v>
      </c>
      <c r="Z165" s="19">
        <f t="shared" si="100"/>
        <v>413669798.38000005</v>
      </c>
      <c r="AA165" s="50">
        <f t="shared" si="71"/>
        <v>-1.5694609845689582</v>
      </c>
      <c r="AB165" s="50">
        <f>(Y165-L165)*100/L165</f>
        <v>-66.642928490007591</v>
      </c>
      <c r="AC165" s="50">
        <f>(Z165-M165)*100/M165</f>
        <v>-65.424823133798952</v>
      </c>
    </row>
    <row r="166" spans="1:29" x14ac:dyDescent="0.55000000000000004">
      <c r="A166" s="20" t="s">
        <v>285</v>
      </c>
      <c r="B166" s="19"/>
      <c r="C166" s="19">
        <v>339249.46</v>
      </c>
      <c r="D166" s="19"/>
      <c r="E166" s="19">
        <f>SUM(C166:D166)</f>
        <v>339249.46</v>
      </c>
      <c r="F166" s="19"/>
      <c r="G166" s="19"/>
      <c r="H166" s="19"/>
      <c r="I166" s="19"/>
      <c r="J166" s="19"/>
      <c r="K166" s="19"/>
      <c r="L166" s="19">
        <f>SUM(F166:K166)</f>
        <v>0</v>
      </c>
      <c r="M166" s="19">
        <f t="shared" ref="M166:M183" si="101">E166+L166</f>
        <v>339249.46</v>
      </c>
      <c r="N166" s="65" t="s">
        <v>114</v>
      </c>
      <c r="O166" s="19">
        <v>839023.14</v>
      </c>
      <c r="P166" s="19">
        <v>49768.41</v>
      </c>
      <c r="Q166" s="19"/>
      <c r="R166" s="19">
        <f>SUM(P166:Q166)</f>
        <v>49768.41</v>
      </c>
      <c r="S166" s="19"/>
      <c r="T166" s="19"/>
      <c r="U166" s="19"/>
      <c r="V166" s="19"/>
      <c r="W166" s="19"/>
      <c r="X166" s="19"/>
      <c r="Y166" s="19">
        <f t="shared" ref="Y166:Y183" si="102">SUM(S166:X166)</f>
        <v>0</v>
      </c>
      <c r="Z166" s="19">
        <f t="shared" ref="Z166:Z183" si="103">R166+Y166</f>
        <v>49768.41</v>
      </c>
      <c r="AA166" s="50">
        <f>(R166-E166)*100/E166</f>
        <v>-85.329848424814003</v>
      </c>
      <c r="AB166" s="50"/>
      <c r="AC166" s="50">
        <f t="shared" ref="AC166:AC183" si="104">(Z166-M166)*100/M166</f>
        <v>-85.329848424814003</v>
      </c>
    </row>
    <row r="167" spans="1:29" x14ac:dyDescent="0.55000000000000004">
      <c r="A167" s="20" t="s">
        <v>286</v>
      </c>
      <c r="B167" s="19">
        <v>2896256.63</v>
      </c>
      <c r="C167" s="19">
        <v>399848.5</v>
      </c>
      <c r="D167" s="19"/>
      <c r="E167" s="19">
        <f t="shared" ref="E167:E183" si="105">SUM(C167:D167)</f>
        <v>399848.5</v>
      </c>
      <c r="F167" s="19">
        <v>273149.82</v>
      </c>
      <c r="G167" s="19"/>
      <c r="H167" s="19">
        <v>27856</v>
      </c>
      <c r="I167" s="19">
        <v>29800</v>
      </c>
      <c r="J167" s="19"/>
      <c r="K167" s="19"/>
      <c r="L167" s="19">
        <f t="shared" ref="L167:L180" si="106">SUM(F167:K167)</f>
        <v>330805.82</v>
      </c>
      <c r="M167" s="19">
        <f t="shared" si="101"/>
        <v>730654.32000000007</v>
      </c>
      <c r="N167" s="65" t="s">
        <v>115</v>
      </c>
      <c r="O167" s="19">
        <v>3593561.13</v>
      </c>
      <c r="P167" s="19">
        <v>353293.75</v>
      </c>
      <c r="Q167" s="19"/>
      <c r="R167" s="19">
        <f t="shared" ref="R167:R183" si="107">SUM(P167:Q167)</f>
        <v>353293.75</v>
      </c>
      <c r="S167" s="19">
        <v>284965.89999999997</v>
      </c>
      <c r="T167" s="19">
        <v>49702</v>
      </c>
      <c r="U167" s="19">
        <v>16425</v>
      </c>
      <c r="V167" s="19"/>
      <c r="W167" s="19"/>
      <c r="X167" s="19"/>
      <c r="Y167" s="19">
        <f t="shared" si="102"/>
        <v>351092.89999999997</v>
      </c>
      <c r="Z167" s="19">
        <f t="shared" si="103"/>
        <v>704386.64999999991</v>
      </c>
      <c r="AA167" s="50">
        <f>(R167-E167)*100/E167</f>
        <v>-11.643097323111128</v>
      </c>
      <c r="AB167" s="50">
        <f t="shared" ref="AB167:AB183" si="108">(Y167-L167)*100/L167</f>
        <v>6.132624873407595</v>
      </c>
      <c r="AC167" s="81">
        <f t="shared" si="104"/>
        <v>-3.595088577591679</v>
      </c>
    </row>
    <row r="168" spans="1:29" x14ac:dyDescent="0.55000000000000004">
      <c r="A168" s="20" t="s">
        <v>287</v>
      </c>
      <c r="B168" s="19">
        <v>3395618.39</v>
      </c>
      <c r="C168" s="19">
        <v>23523.05</v>
      </c>
      <c r="D168" s="19"/>
      <c r="E168" s="19">
        <f t="shared" si="105"/>
        <v>23523.05</v>
      </c>
      <c r="F168" s="19">
        <v>300139.76</v>
      </c>
      <c r="G168" s="19"/>
      <c r="H168" s="19">
        <v>128092.88</v>
      </c>
      <c r="I168" s="19">
        <v>44700</v>
      </c>
      <c r="J168" s="19"/>
      <c r="K168" s="19"/>
      <c r="L168" s="19">
        <f t="shared" si="106"/>
        <v>472932.64</v>
      </c>
      <c r="M168" s="19">
        <f t="shared" si="101"/>
        <v>496455.69</v>
      </c>
      <c r="N168" s="65" t="s">
        <v>116</v>
      </c>
      <c r="O168" s="19">
        <v>3004066.2900000005</v>
      </c>
      <c r="P168" s="19">
        <v>28451.35</v>
      </c>
      <c r="Q168" s="19">
        <v>93.07</v>
      </c>
      <c r="R168" s="19">
        <f t="shared" si="107"/>
        <v>28544.42</v>
      </c>
      <c r="S168" s="19">
        <v>455701.9499999999</v>
      </c>
      <c r="T168" s="19">
        <v>342503</v>
      </c>
      <c r="U168" s="19"/>
      <c r="V168" s="19"/>
      <c r="W168" s="19"/>
      <c r="X168" s="19"/>
      <c r="Y168" s="19">
        <f t="shared" si="102"/>
        <v>798204.95</v>
      </c>
      <c r="Z168" s="19">
        <f t="shared" si="103"/>
        <v>826749.37</v>
      </c>
      <c r="AA168" s="50">
        <f t="shared" ref="AA168:AA182" si="109">(R168-E168)*100/E168</f>
        <v>21.34659408537583</v>
      </c>
      <c r="AB168" s="50">
        <f t="shared" si="108"/>
        <v>68.777724878536603</v>
      </c>
      <c r="AC168" s="50">
        <f t="shared" si="104"/>
        <v>66.530344329420416</v>
      </c>
    </row>
    <row r="169" spans="1:29" x14ac:dyDescent="0.55000000000000004">
      <c r="A169" s="20" t="s">
        <v>288</v>
      </c>
      <c r="B169" s="19">
        <v>16723739.100000001</v>
      </c>
      <c r="C169" s="19">
        <v>1334728.67</v>
      </c>
      <c r="D169" s="19"/>
      <c r="E169" s="19">
        <f t="shared" si="105"/>
        <v>1334728.67</v>
      </c>
      <c r="F169" s="19">
        <v>4626409.7</v>
      </c>
      <c r="G169" s="19"/>
      <c r="H169" s="19">
        <v>3708500.92</v>
      </c>
      <c r="I169" s="19">
        <v>44100</v>
      </c>
      <c r="J169" s="19"/>
      <c r="K169" s="19"/>
      <c r="L169" s="19">
        <f t="shared" si="106"/>
        <v>8379010.6200000001</v>
      </c>
      <c r="M169" s="19">
        <f t="shared" si="101"/>
        <v>9713739.2899999991</v>
      </c>
      <c r="N169" s="65" t="s">
        <v>117</v>
      </c>
      <c r="O169" s="19">
        <v>19189204.879999999</v>
      </c>
      <c r="P169" s="19">
        <v>1191286.57</v>
      </c>
      <c r="Q169" s="19"/>
      <c r="R169" s="19">
        <f t="shared" si="107"/>
        <v>1191286.57</v>
      </c>
      <c r="S169" s="19">
        <v>6227731.6499999994</v>
      </c>
      <c r="T169" s="19">
        <v>4048417.45</v>
      </c>
      <c r="U169" s="19">
        <v>73722</v>
      </c>
      <c r="V169" s="19"/>
      <c r="W169" s="19"/>
      <c r="X169" s="19"/>
      <c r="Y169" s="19">
        <f t="shared" si="102"/>
        <v>10349871.1</v>
      </c>
      <c r="Z169" s="19">
        <f t="shared" si="103"/>
        <v>11541157.67</v>
      </c>
      <c r="AA169" s="50">
        <f t="shared" si="109"/>
        <v>-10.746910830948124</v>
      </c>
      <c r="AB169" s="50">
        <f t="shared" si="108"/>
        <v>23.521398520437721</v>
      </c>
      <c r="AC169" s="81">
        <f t="shared" si="104"/>
        <v>18.812718001205496</v>
      </c>
    </row>
    <row r="170" spans="1:29" x14ac:dyDescent="0.55000000000000004">
      <c r="A170" s="20" t="s">
        <v>289</v>
      </c>
      <c r="B170" s="19">
        <v>19883902.510000002</v>
      </c>
      <c r="C170" s="19">
        <v>143449.06</v>
      </c>
      <c r="D170" s="19"/>
      <c r="E170" s="19">
        <f t="shared" si="105"/>
        <v>143449.06</v>
      </c>
      <c r="F170" s="19">
        <v>3360182.66</v>
      </c>
      <c r="G170" s="19"/>
      <c r="H170" s="19">
        <v>922424.58</v>
      </c>
      <c r="I170" s="19">
        <v>527314</v>
      </c>
      <c r="J170" s="19"/>
      <c r="K170" s="19">
        <v>19915</v>
      </c>
      <c r="L170" s="19">
        <f t="shared" si="106"/>
        <v>4829836.24</v>
      </c>
      <c r="M170" s="19">
        <f t="shared" si="101"/>
        <v>4973285.3</v>
      </c>
      <c r="N170" s="65" t="s">
        <v>118</v>
      </c>
      <c r="O170" s="19">
        <v>20518052.759999998</v>
      </c>
      <c r="P170" s="19">
        <v>90003.980000000025</v>
      </c>
      <c r="Q170" s="19"/>
      <c r="R170" s="19">
        <f t="shared" si="107"/>
        <v>90003.980000000025</v>
      </c>
      <c r="S170" s="19">
        <v>4699736.74</v>
      </c>
      <c r="T170" s="19">
        <v>709026.94</v>
      </c>
      <c r="U170" s="19">
        <v>409657</v>
      </c>
      <c r="V170" s="19"/>
      <c r="W170" s="19"/>
      <c r="X170" s="19"/>
      <c r="Y170" s="19">
        <f t="shared" si="102"/>
        <v>5818420.6799999997</v>
      </c>
      <c r="Z170" s="19">
        <f t="shared" si="103"/>
        <v>5908424.6600000001</v>
      </c>
      <c r="AA170" s="50">
        <f t="shared" si="109"/>
        <v>-37.257183839336399</v>
      </c>
      <c r="AB170" s="50">
        <f t="shared" si="108"/>
        <v>20.468280721666858</v>
      </c>
      <c r="AC170" s="81">
        <f t="shared" si="104"/>
        <v>18.80325184642032</v>
      </c>
    </row>
    <row r="171" spans="1:29" x14ac:dyDescent="0.55000000000000004">
      <c r="A171" s="20" t="s">
        <v>290</v>
      </c>
      <c r="B171" s="19">
        <v>25377083.769999348</v>
      </c>
      <c r="C171" s="19">
        <v>644782.45000000054</v>
      </c>
      <c r="D171" s="19"/>
      <c r="E171" s="19">
        <f>SUM(C171:D171)</f>
        <v>644782.45000000054</v>
      </c>
      <c r="F171" s="19">
        <v>3147210.22</v>
      </c>
      <c r="G171" s="19"/>
      <c r="H171" s="19">
        <v>19241</v>
      </c>
      <c r="I171" s="19">
        <v>403644</v>
      </c>
      <c r="J171" s="19"/>
      <c r="K171" s="19">
        <v>0</v>
      </c>
      <c r="L171" s="19">
        <f t="shared" si="106"/>
        <v>3570095.22</v>
      </c>
      <c r="M171" s="19">
        <f t="shared" si="101"/>
        <v>4214877.6700000009</v>
      </c>
      <c r="N171" s="65" t="s">
        <v>119</v>
      </c>
      <c r="O171" s="19">
        <v>20642074.74000046</v>
      </c>
      <c r="P171" s="19">
        <v>571311.21999999858</v>
      </c>
      <c r="Q171" s="19"/>
      <c r="R171" s="19">
        <f t="shared" si="107"/>
        <v>571311.21999999858</v>
      </c>
      <c r="S171" s="19">
        <v>22909546.849999998</v>
      </c>
      <c r="T171" s="19">
        <v>88368</v>
      </c>
      <c r="U171" s="19">
        <v>349552</v>
      </c>
      <c r="V171" s="19"/>
      <c r="W171" s="19"/>
      <c r="X171" s="19"/>
      <c r="Y171" s="19">
        <f t="shared" si="102"/>
        <v>23347466.849999998</v>
      </c>
      <c r="Z171" s="19">
        <f t="shared" si="103"/>
        <v>23918778.069999997</v>
      </c>
      <c r="AA171" s="50">
        <f t="shared" si="109"/>
        <v>-11.394731664920764</v>
      </c>
      <c r="AB171" s="50">
        <f t="shared" si="108"/>
        <v>553.97322511750815</v>
      </c>
      <c r="AC171" s="50">
        <f t="shared" si="104"/>
        <v>467.48451420655329</v>
      </c>
    </row>
    <row r="172" spans="1:29" x14ac:dyDescent="0.55000000000000004">
      <c r="A172" s="20" t="s">
        <v>291</v>
      </c>
      <c r="B172" s="19">
        <v>17593598.470000003</v>
      </c>
      <c r="C172" s="19">
        <v>715479.84</v>
      </c>
      <c r="D172" s="19"/>
      <c r="E172" s="19">
        <f t="shared" si="105"/>
        <v>715479.84</v>
      </c>
      <c r="F172" s="19">
        <v>2078016.17</v>
      </c>
      <c r="G172" s="19">
        <v>350000000</v>
      </c>
      <c r="H172" s="19">
        <v>2536226</v>
      </c>
      <c r="I172" s="19">
        <v>1635289.51</v>
      </c>
      <c r="J172" s="19"/>
      <c r="K172" s="19">
        <v>0</v>
      </c>
      <c r="L172" s="19">
        <f t="shared" si="106"/>
        <v>356249531.68000001</v>
      </c>
      <c r="M172" s="19">
        <f t="shared" si="101"/>
        <v>356965011.51999998</v>
      </c>
      <c r="N172" s="65" t="s">
        <v>120</v>
      </c>
      <c r="O172" s="19">
        <v>19289053.759999998</v>
      </c>
      <c r="P172" s="19">
        <v>768307.90000000014</v>
      </c>
      <c r="Q172" s="19"/>
      <c r="R172" s="19">
        <f t="shared" si="107"/>
        <v>768307.90000000014</v>
      </c>
      <c r="S172" s="19">
        <v>3883602.3400000003</v>
      </c>
      <c r="T172" s="19">
        <v>2322296.11</v>
      </c>
      <c r="U172" s="19">
        <v>1583224.6</v>
      </c>
      <c r="V172" s="19"/>
      <c r="W172" s="19">
        <v>10686310</v>
      </c>
      <c r="X172" s="19"/>
      <c r="Y172" s="19">
        <f t="shared" si="102"/>
        <v>18475433.050000001</v>
      </c>
      <c r="Z172" s="19">
        <f t="shared" si="103"/>
        <v>19243740.949999999</v>
      </c>
      <c r="AA172" s="50">
        <f t="shared" si="109"/>
        <v>7.3835847003040884</v>
      </c>
      <c r="AB172" s="50">
        <f t="shared" si="108"/>
        <v>-94.813906712277301</v>
      </c>
      <c r="AC172" s="50">
        <f t="shared" si="104"/>
        <v>-94.609068023765744</v>
      </c>
    </row>
    <row r="173" spans="1:29" x14ac:dyDescent="0.55000000000000004">
      <c r="A173" s="20" t="s">
        <v>292</v>
      </c>
      <c r="B173" s="19">
        <v>9103071.1100000013</v>
      </c>
      <c r="C173" s="19">
        <v>112298.76</v>
      </c>
      <c r="D173" s="19"/>
      <c r="E173" s="19">
        <f t="shared" si="105"/>
        <v>112298.76</v>
      </c>
      <c r="F173" s="19">
        <v>2294360.4300000002</v>
      </c>
      <c r="G173" s="19"/>
      <c r="H173" s="19">
        <v>1637889.11</v>
      </c>
      <c r="I173" s="19">
        <v>389312</v>
      </c>
      <c r="J173" s="19"/>
      <c r="K173" s="19"/>
      <c r="L173" s="19">
        <f t="shared" si="106"/>
        <v>4321561.54</v>
      </c>
      <c r="M173" s="19">
        <f t="shared" si="101"/>
        <v>4433860.3</v>
      </c>
      <c r="N173" s="65" t="s">
        <v>121</v>
      </c>
      <c r="O173" s="19">
        <v>10408005.9</v>
      </c>
      <c r="P173" s="19">
        <v>116722.35999999999</v>
      </c>
      <c r="Q173" s="19"/>
      <c r="R173" s="19">
        <f t="shared" si="107"/>
        <v>116722.35999999999</v>
      </c>
      <c r="S173" s="19">
        <v>23576771.870000001</v>
      </c>
      <c r="T173" s="19">
        <v>1880582.43</v>
      </c>
      <c r="U173" s="19">
        <v>275645.7</v>
      </c>
      <c r="V173" s="19"/>
      <c r="W173" s="19"/>
      <c r="X173" s="19"/>
      <c r="Y173" s="19">
        <f t="shared" si="102"/>
        <v>25733000</v>
      </c>
      <c r="Z173" s="19">
        <f t="shared" si="103"/>
        <v>25849722.359999999</v>
      </c>
      <c r="AA173" s="50">
        <f t="shared" si="109"/>
        <v>3.9391352139596121</v>
      </c>
      <c r="AB173" s="50">
        <f t="shared" si="108"/>
        <v>495.45605822843379</v>
      </c>
      <c r="AC173" s="50">
        <f t="shared" si="104"/>
        <v>483.00714526346258</v>
      </c>
    </row>
    <row r="174" spans="1:29" x14ac:dyDescent="0.55000000000000004">
      <c r="A174" s="20" t="s">
        <v>293</v>
      </c>
      <c r="B174" s="19">
        <v>10286733.609999998</v>
      </c>
      <c r="C174" s="19">
        <v>126038.06</v>
      </c>
      <c r="D174" s="19"/>
      <c r="E174" s="19">
        <f t="shared" si="105"/>
        <v>126038.06</v>
      </c>
      <c r="F174" s="19">
        <v>1253116.8400000001</v>
      </c>
      <c r="G174" s="19"/>
      <c r="H174" s="19">
        <v>177773.01</v>
      </c>
      <c r="I174" s="19">
        <v>380165.42</v>
      </c>
      <c r="J174" s="19"/>
      <c r="K174" s="19"/>
      <c r="L174" s="19">
        <f t="shared" si="106"/>
        <v>1811055.27</v>
      </c>
      <c r="M174" s="19">
        <f t="shared" si="101"/>
        <v>1937093.33</v>
      </c>
      <c r="N174" s="65" t="s">
        <v>122</v>
      </c>
      <c r="O174" s="19">
        <v>9317436.5099999998</v>
      </c>
      <c r="P174" s="19">
        <v>128399.99</v>
      </c>
      <c r="Q174" s="19"/>
      <c r="R174" s="19">
        <f t="shared" si="107"/>
        <v>128399.99</v>
      </c>
      <c r="S174" s="19">
        <v>1061368.6000000001</v>
      </c>
      <c r="T174" s="19">
        <v>369046.1</v>
      </c>
      <c r="U174" s="19">
        <v>742545.29</v>
      </c>
      <c r="V174" s="19"/>
      <c r="W174" s="19"/>
      <c r="X174" s="19"/>
      <c r="Y174" s="19">
        <f t="shared" si="102"/>
        <v>2172959.9900000002</v>
      </c>
      <c r="Z174" s="19">
        <f t="shared" si="103"/>
        <v>2301359.9800000004</v>
      </c>
      <c r="AA174" s="50">
        <f t="shared" si="109"/>
        <v>1.8739815576342636</v>
      </c>
      <c r="AB174" s="50">
        <f t="shared" si="108"/>
        <v>19.983085331238964</v>
      </c>
      <c r="AC174" s="81">
        <f t="shared" si="104"/>
        <v>18.804806374507539</v>
      </c>
    </row>
    <row r="175" spans="1:29" x14ac:dyDescent="0.55000000000000004">
      <c r="A175" s="20" t="s">
        <v>446</v>
      </c>
      <c r="B175" s="19">
        <v>13342015.57</v>
      </c>
      <c r="C175" s="19">
        <v>10208762.950000005</v>
      </c>
      <c r="D175" s="19"/>
      <c r="E175" s="19">
        <f t="shared" si="105"/>
        <v>10208762.950000005</v>
      </c>
      <c r="F175" s="19">
        <v>7765800.6799999997</v>
      </c>
      <c r="G175" s="19"/>
      <c r="H175" s="19">
        <v>446035.1</v>
      </c>
      <c r="I175" s="19">
        <v>521497.49</v>
      </c>
      <c r="J175" s="19"/>
      <c r="K175" s="19"/>
      <c r="L175" s="19">
        <f t="shared" si="106"/>
        <v>8733333.2699999996</v>
      </c>
      <c r="M175" s="19">
        <f t="shared" si="101"/>
        <v>18942096.220000006</v>
      </c>
      <c r="N175" s="65" t="s">
        <v>123</v>
      </c>
      <c r="O175" s="19">
        <v>14349148.930000002</v>
      </c>
      <c r="P175" s="19">
        <v>11160020.420000006</v>
      </c>
      <c r="Q175" s="19"/>
      <c r="R175" s="19">
        <f t="shared" si="107"/>
        <v>11160020.420000006</v>
      </c>
      <c r="S175" s="19">
        <v>10493406.48</v>
      </c>
      <c r="T175" s="19">
        <v>174926.05</v>
      </c>
      <c r="U175" s="19">
        <v>48918</v>
      </c>
      <c r="V175" s="19"/>
      <c r="W175" s="19"/>
      <c r="X175" s="19"/>
      <c r="Y175" s="19">
        <f t="shared" si="102"/>
        <v>10717250.530000001</v>
      </c>
      <c r="Z175" s="19">
        <f t="shared" si="103"/>
        <v>21877270.950000007</v>
      </c>
      <c r="AA175" s="50">
        <f t="shared" si="109"/>
        <v>9.31804837333401</v>
      </c>
      <c r="AB175" s="50">
        <f t="shared" si="108"/>
        <v>22.71661001206704</v>
      </c>
      <c r="AC175" s="81">
        <f t="shared" si="104"/>
        <v>15.495511668349025</v>
      </c>
    </row>
    <row r="176" spans="1:29" x14ac:dyDescent="0.55000000000000004">
      <c r="A176" s="20" t="s">
        <v>447</v>
      </c>
      <c r="B176" s="19">
        <v>42924572.200000003</v>
      </c>
      <c r="C176" s="19">
        <v>1195903.3600000001</v>
      </c>
      <c r="D176" s="19"/>
      <c r="E176" s="19">
        <f t="shared" si="105"/>
        <v>1195903.3600000001</v>
      </c>
      <c r="F176" s="19">
        <v>71044220.219999999</v>
      </c>
      <c r="G176" s="19"/>
      <c r="H176" s="19">
        <v>1370348.83</v>
      </c>
      <c r="I176" s="19">
        <v>24741540.040000007</v>
      </c>
      <c r="J176" s="19"/>
      <c r="K176" s="19"/>
      <c r="L176" s="19">
        <f t="shared" si="106"/>
        <v>97156109.090000004</v>
      </c>
      <c r="M176" s="19">
        <f t="shared" si="101"/>
        <v>98352012.450000003</v>
      </c>
      <c r="N176" s="65" t="s">
        <v>124</v>
      </c>
      <c r="O176" s="19">
        <v>44429160.229999997</v>
      </c>
      <c r="P176" s="19">
        <v>915374.2699999999</v>
      </c>
      <c r="Q176" s="19"/>
      <c r="R176" s="19">
        <f t="shared" si="107"/>
        <v>915374.2699999999</v>
      </c>
      <c r="S176" s="19">
        <v>54523958.609999999</v>
      </c>
      <c r="T176" s="19">
        <v>2430557.1799999997</v>
      </c>
      <c r="U176" s="19">
        <v>15477144.49</v>
      </c>
      <c r="V176" s="19"/>
      <c r="W176" s="19"/>
      <c r="X176" s="19"/>
      <c r="Y176" s="19">
        <f t="shared" si="102"/>
        <v>72431660.280000001</v>
      </c>
      <c r="Z176" s="19">
        <f t="shared" si="103"/>
        <v>73347034.549999997</v>
      </c>
      <c r="AA176" s="50">
        <f t="shared" si="109"/>
        <v>-23.457504960935989</v>
      </c>
      <c r="AB176" s="50">
        <f t="shared" si="108"/>
        <v>-25.448166915676552</v>
      </c>
      <c r="AC176" s="50">
        <f t="shared" si="104"/>
        <v>-25.423961622251486</v>
      </c>
    </row>
    <row r="177" spans="1:29" x14ac:dyDescent="0.55000000000000004">
      <c r="A177" s="20" t="s">
        <v>448</v>
      </c>
      <c r="B177" s="19">
        <v>33161512.730000004</v>
      </c>
      <c r="C177" s="19">
        <v>386384.37</v>
      </c>
      <c r="D177" s="19"/>
      <c r="E177" s="19">
        <f t="shared" si="105"/>
        <v>386384.37</v>
      </c>
      <c r="F177" s="19">
        <v>6352130.1099999994</v>
      </c>
      <c r="G177" s="19"/>
      <c r="H177" s="19">
        <v>3336239.05</v>
      </c>
      <c r="I177" s="19">
        <v>3360008.34</v>
      </c>
      <c r="J177" s="19"/>
      <c r="K177" s="19"/>
      <c r="L177" s="19">
        <f t="shared" si="106"/>
        <v>13048377.5</v>
      </c>
      <c r="M177" s="19">
        <f t="shared" si="101"/>
        <v>13434761.869999999</v>
      </c>
      <c r="N177" s="65" t="s">
        <v>125</v>
      </c>
      <c r="O177" s="19">
        <v>35248144.609999999</v>
      </c>
      <c r="P177" s="19">
        <v>450665.78</v>
      </c>
      <c r="Q177" s="19"/>
      <c r="R177" s="19">
        <f t="shared" si="107"/>
        <v>450665.78</v>
      </c>
      <c r="S177" s="19">
        <v>5237479.2</v>
      </c>
      <c r="T177" s="19">
        <v>2246134.77</v>
      </c>
      <c r="U177" s="19">
        <v>6184400.2299999986</v>
      </c>
      <c r="V177" s="19"/>
      <c r="W177" s="19"/>
      <c r="X177" s="19"/>
      <c r="Y177" s="19">
        <f t="shared" si="102"/>
        <v>13668014.199999999</v>
      </c>
      <c r="Z177" s="19">
        <f t="shared" si="103"/>
        <v>14118679.979999999</v>
      </c>
      <c r="AA177" s="50">
        <f t="shared" si="109"/>
        <v>16.63664863048162</v>
      </c>
      <c r="AB177" s="50">
        <f t="shared" si="108"/>
        <v>4.7487643578674765</v>
      </c>
      <c r="AC177" s="81">
        <f t="shared" si="104"/>
        <v>5.0906604569389327</v>
      </c>
    </row>
    <row r="178" spans="1:29" x14ac:dyDescent="0.55000000000000004">
      <c r="A178" s="20" t="s">
        <v>449</v>
      </c>
      <c r="B178" s="19">
        <v>38019118.570000008</v>
      </c>
      <c r="C178" s="19">
        <v>5364602.8099999996</v>
      </c>
      <c r="D178" s="19"/>
      <c r="E178" s="19">
        <f t="shared" si="105"/>
        <v>5364602.8099999996</v>
      </c>
      <c r="F178" s="19">
        <v>454377089.07999986</v>
      </c>
      <c r="G178" s="19"/>
      <c r="H178" s="19">
        <v>2500999.4</v>
      </c>
      <c r="I178" s="19">
        <v>2969183.68</v>
      </c>
      <c r="J178" s="19"/>
      <c r="K178" s="19">
        <v>1365000</v>
      </c>
      <c r="L178" s="19">
        <f t="shared" si="106"/>
        <v>461212272.15999985</v>
      </c>
      <c r="M178" s="19">
        <f t="shared" si="101"/>
        <v>466576874.96999985</v>
      </c>
      <c r="N178" s="65" t="s">
        <v>126</v>
      </c>
      <c r="O178" s="19">
        <v>36662897.859999985</v>
      </c>
      <c r="P178" s="19">
        <v>5258472.4400000013</v>
      </c>
      <c r="Q178" s="19">
        <v>15</v>
      </c>
      <c r="R178" s="19">
        <f t="shared" si="107"/>
        <v>5258487.4400000013</v>
      </c>
      <c r="S178" s="19">
        <v>85944339.730000019</v>
      </c>
      <c r="T178" s="19">
        <v>1816921.8599999999</v>
      </c>
      <c r="U178" s="19">
        <v>468241.6</v>
      </c>
      <c r="V178" s="19">
        <v>2293286.48</v>
      </c>
      <c r="W178" s="19"/>
      <c r="X178" s="19"/>
      <c r="Y178" s="19">
        <f t="shared" si="102"/>
        <v>90522789.670000017</v>
      </c>
      <c r="Z178" s="19">
        <f t="shared" si="103"/>
        <v>95781277.110000014</v>
      </c>
      <c r="AA178" s="50">
        <f t="shared" si="109"/>
        <v>-1.9780657349355237</v>
      </c>
      <c r="AB178" s="50">
        <f t="shared" si="108"/>
        <v>-80.372857546471224</v>
      </c>
      <c r="AC178" s="50">
        <f t="shared" si="104"/>
        <v>-79.471490712830857</v>
      </c>
    </row>
    <row r="179" spans="1:29" x14ac:dyDescent="0.55000000000000004">
      <c r="A179" s="20" t="s">
        <v>450</v>
      </c>
      <c r="B179" s="19">
        <v>41820661.050000012</v>
      </c>
      <c r="C179" s="19">
        <v>1354558.5</v>
      </c>
      <c r="D179" s="19"/>
      <c r="E179" s="19">
        <f t="shared" si="105"/>
        <v>1354558.5</v>
      </c>
      <c r="F179" s="19">
        <v>33478257.279999997</v>
      </c>
      <c r="G179" s="19"/>
      <c r="H179" s="19">
        <v>12751167.25</v>
      </c>
      <c r="I179" s="19">
        <v>1269346.99</v>
      </c>
      <c r="J179" s="19"/>
      <c r="K179" s="19">
        <v>156595798.55000004</v>
      </c>
      <c r="L179" s="19">
        <f t="shared" si="106"/>
        <v>204094570.07000005</v>
      </c>
      <c r="M179" s="19">
        <f t="shared" si="101"/>
        <v>205449128.57000005</v>
      </c>
      <c r="N179" s="65" t="s">
        <v>127</v>
      </c>
      <c r="O179" s="19">
        <v>43999003.140000001</v>
      </c>
      <c r="P179" s="19">
        <v>912750.91999999993</v>
      </c>
      <c r="Q179" s="19">
        <v>1</v>
      </c>
      <c r="R179" s="19">
        <f t="shared" si="107"/>
        <v>912751.91999999993</v>
      </c>
      <c r="S179" s="19">
        <v>35454377.420000002</v>
      </c>
      <c r="T179" s="19">
        <v>11685332.57</v>
      </c>
      <c r="U179" s="19">
        <v>5512681.7399999993</v>
      </c>
      <c r="V179" s="19">
        <v>54198609.530000001</v>
      </c>
      <c r="W179" s="19"/>
      <c r="X179" s="19"/>
      <c r="Y179" s="19">
        <f t="shared" si="102"/>
        <v>106851001.26000001</v>
      </c>
      <c r="Z179" s="19">
        <f t="shared" si="103"/>
        <v>107763753.18000001</v>
      </c>
      <c r="AA179" s="50">
        <f t="shared" si="109"/>
        <v>-32.616279031138198</v>
      </c>
      <c r="AB179" s="50">
        <f t="shared" si="108"/>
        <v>-47.646328256870127</v>
      </c>
      <c r="AC179" s="50">
        <f t="shared" si="104"/>
        <v>-47.547232772377981</v>
      </c>
    </row>
    <row r="180" spans="1:29" x14ac:dyDescent="0.55000000000000004">
      <c r="A180" s="20" t="s">
        <v>451</v>
      </c>
      <c r="B180" s="19">
        <v>79341.539999999994</v>
      </c>
      <c r="C180" s="19">
        <v>11134.85</v>
      </c>
      <c r="D180" s="19"/>
      <c r="E180" s="19">
        <f t="shared" si="105"/>
        <v>11134.85</v>
      </c>
      <c r="F180" s="19">
        <v>505225.43</v>
      </c>
      <c r="G180" s="19"/>
      <c r="H180" s="19">
        <v>199138</v>
      </c>
      <c r="I180" s="19">
        <v>26000</v>
      </c>
      <c r="J180" s="19"/>
      <c r="K180" s="19"/>
      <c r="L180" s="19">
        <f t="shared" si="106"/>
        <v>730363.42999999993</v>
      </c>
      <c r="M180" s="19">
        <f t="shared" si="101"/>
        <v>741498.27999999991</v>
      </c>
      <c r="N180" s="65" t="s">
        <v>128</v>
      </c>
      <c r="O180" s="19">
        <v>85965.43</v>
      </c>
      <c r="P180" s="19">
        <v>13803.25</v>
      </c>
      <c r="Q180" s="19"/>
      <c r="R180" s="19">
        <f t="shared" si="107"/>
        <v>13803.25</v>
      </c>
      <c r="S180" s="19">
        <v>569366.57999999996</v>
      </c>
      <c r="T180" s="19">
        <v>220260.59999999998</v>
      </c>
      <c r="U180" s="19"/>
      <c r="V180" s="19"/>
      <c r="W180" s="19"/>
      <c r="X180" s="19"/>
      <c r="Y180" s="19">
        <f t="shared" si="102"/>
        <v>789627.17999999993</v>
      </c>
      <c r="Z180" s="19">
        <f t="shared" si="103"/>
        <v>803430.42999999993</v>
      </c>
      <c r="AA180" s="50">
        <f t="shared" si="109"/>
        <v>23.964400059273355</v>
      </c>
      <c r="AB180" s="50">
        <f t="shared" si="108"/>
        <v>8.1142822279587588</v>
      </c>
      <c r="AC180" s="81">
        <f t="shared" si="104"/>
        <v>8.352298538035722</v>
      </c>
    </row>
    <row r="181" spans="1:29" x14ac:dyDescent="0.55000000000000004">
      <c r="A181" s="20" t="s">
        <v>452</v>
      </c>
      <c r="B181" s="19">
        <v>35720.400000000001</v>
      </c>
      <c r="C181" s="19">
        <v>8631.34</v>
      </c>
      <c r="D181" s="19"/>
      <c r="E181" s="19">
        <f t="shared" si="105"/>
        <v>8631.34</v>
      </c>
      <c r="F181" s="19">
        <v>221753.98</v>
      </c>
      <c r="G181" s="19"/>
      <c r="H181" s="19">
        <v>105612.1</v>
      </c>
      <c r="I181" s="19">
        <v>26000</v>
      </c>
      <c r="J181" s="19"/>
      <c r="K181" s="19"/>
      <c r="L181" s="19">
        <f>SUM(F181:K181)</f>
        <v>353366.08</v>
      </c>
      <c r="M181" s="19">
        <f t="shared" si="101"/>
        <v>361997.42000000004</v>
      </c>
      <c r="N181" s="65" t="s">
        <v>76</v>
      </c>
      <c r="O181" s="19">
        <v>6534.52</v>
      </c>
      <c r="P181" s="19">
        <v>6478.41</v>
      </c>
      <c r="Q181" s="19"/>
      <c r="R181" s="19">
        <f t="shared" si="107"/>
        <v>6478.41</v>
      </c>
      <c r="S181" s="19">
        <v>432904.75</v>
      </c>
      <c r="T181" s="19">
        <v>209856.24</v>
      </c>
      <c r="U181" s="19"/>
      <c r="V181" s="19"/>
      <c r="W181" s="19"/>
      <c r="X181" s="19"/>
      <c r="Y181" s="19">
        <f t="shared" si="102"/>
        <v>642760.99</v>
      </c>
      <c r="Z181" s="19">
        <f t="shared" si="103"/>
        <v>649239.4</v>
      </c>
      <c r="AA181" s="50">
        <f t="shared" si="109"/>
        <v>-24.943172207328182</v>
      </c>
      <c r="AB181" s="50">
        <f t="shared" si="108"/>
        <v>81.89662969348953</v>
      </c>
      <c r="AC181" s="50">
        <f t="shared" si="104"/>
        <v>79.349178786964828</v>
      </c>
    </row>
    <row r="182" spans="1:29" x14ac:dyDescent="0.55000000000000004">
      <c r="A182" s="20" t="s">
        <v>453</v>
      </c>
      <c r="B182" s="19">
        <v>952661.77</v>
      </c>
      <c r="C182" s="19">
        <v>11134.85</v>
      </c>
      <c r="D182" s="19"/>
      <c r="E182" s="19">
        <f t="shared" si="105"/>
        <v>11134.85</v>
      </c>
      <c r="F182" s="19">
        <v>6557885.3100000005</v>
      </c>
      <c r="G182" s="19"/>
      <c r="H182" s="19">
        <v>349555.51</v>
      </c>
      <c r="I182" s="19">
        <v>334054.49</v>
      </c>
      <c r="J182" s="19"/>
      <c r="K182" s="19"/>
      <c r="L182" s="19">
        <f t="shared" ref="L182:L183" si="110">SUM(F182:K182)</f>
        <v>7241495.3100000005</v>
      </c>
      <c r="M182" s="19">
        <f t="shared" si="101"/>
        <v>7252630.1600000001</v>
      </c>
      <c r="N182" s="65" t="s">
        <v>77</v>
      </c>
      <c r="O182" s="19">
        <v>1002942.06</v>
      </c>
      <c r="P182" s="19">
        <v>13966.97</v>
      </c>
      <c r="Q182" s="19"/>
      <c r="R182" s="19">
        <f t="shared" si="107"/>
        <v>13966.97</v>
      </c>
      <c r="S182" s="19">
        <v>4644512.6399999997</v>
      </c>
      <c r="T182" s="19">
        <v>793445.83000000007</v>
      </c>
      <c r="U182" s="19">
        <v>686665</v>
      </c>
      <c r="V182" s="19">
        <v>94000</v>
      </c>
      <c r="W182" s="19"/>
      <c r="X182" s="19"/>
      <c r="Y182" s="19">
        <f t="shared" si="102"/>
        <v>6218623.4699999997</v>
      </c>
      <c r="Z182" s="19">
        <f t="shared" si="103"/>
        <v>6232590.4399999995</v>
      </c>
      <c r="AA182" s="50">
        <f t="shared" si="109"/>
        <v>25.43473868080844</v>
      </c>
      <c r="AB182" s="50">
        <f t="shared" si="108"/>
        <v>-14.125146757845524</v>
      </c>
      <c r="AC182" s="81">
        <f t="shared" si="104"/>
        <v>-14.064411082558228</v>
      </c>
    </row>
    <row r="183" spans="1:29" x14ac:dyDescent="0.55000000000000004">
      <c r="A183" s="20" t="s">
        <v>454</v>
      </c>
      <c r="B183" s="19">
        <v>707640.69</v>
      </c>
      <c r="C183" s="19">
        <v>15481.34</v>
      </c>
      <c r="D183" s="19"/>
      <c r="E183" s="19">
        <f t="shared" si="105"/>
        <v>15481.34</v>
      </c>
      <c r="F183" s="19">
        <v>1040098.85</v>
      </c>
      <c r="G183" s="19"/>
      <c r="H183" s="19">
        <v>389005.83</v>
      </c>
      <c r="I183" s="19">
        <v>71000</v>
      </c>
      <c r="J183" s="19"/>
      <c r="K183" s="19">
        <v>5000</v>
      </c>
      <c r="L183" s="19">
        <f t="shared" si="110"/>
        <v>1505104.68</v>
      </c>
      <c r="M183" s="19">
        <f t="shared" si="101"/>
        <v>1520586.02</v>
      </c>
      <c r="N183" s="65" t="s">
        <v>78</v>
      </c>
      <c r="O183" s="19">
        <v>773095.6</v>
      </c>
      <c r="P183" s="19">
        <v>15308.8</v>
      </c>
      <c r="Q183" s="19"/>
      <c r="R183" s="19">
        <f t="shared" si="107"/>
        <v>15308.8</v>
      </c>
      <c r="S183" s="19">
        <v>1487368.36</v>
      </c>
      <c r="T183" s="19">
        <v>390832.33999999997</v>
      </c>
      <c r="U183" s="19">
        <v>68524.720000000088</v>
      </c>
      <c r="V183" s="19">
        <v>790400</v>
      </c>
      <c r="W183" s="19"/>
      <c r="X183" s="19"/>
      <c r="Y183" s="19">
        <f t="shared" si="102"/>
        <v>2737125.4200000004</v>
      </c>
      <c r="Z183" s="19">
        <f t="shared" si="103"/>
        <v>2752434.22</v>
      </c>
      <c r="AA183" s="50">
        <f>(R183-E183)*100/E183</f>
        <v>-1.1145030081375442</v>
      </c>
      <c r="AB183" s="50">
        <f t="shared" si="108"/>
        <v>81.856149699833537</v>
      </c>
      <c r="AC183" s="50">
        <f t="shared" si="104"/>
        <v>81.011411639836084</v>
      </c>
    </row>
    <row r="184" spans="1:29" x14ac:dyDescent="0.55000000000000004">
      <c r="A184" s="20"/>
      <c r="B184" s="19"/>
      <c r="C184" s="19"/>
      <c r="D184" s="19"/>
      <c r="E184" s="19"/>
      <c r="F184" s="19"/>
      <c r="G184" s="19"/>
      <c r="H184" s="19"/>
      <c r="I184" s="19"/>
      <c r="J184" s="19"/>
      <c r="K184" s="19"/>
      <c r="L184" s="19"/>
      <c r="M184" s="19"/>
      <c r="N184" s="65"/>
      <c r="O184" s="19"/>
      <c r="P184" s="19"/>
      <c r="Q184" s="19"/>
      <c r="R184" s="19"/>
      <c r="S184" s="19"/>
      <c r="T184" s="19"/>
      <c r="U184" s="19"/>
      <c r="V184" s="19"/>
      <c r="W184" s="19"/>
      <c r="X184" s="19"/>
      <c r="Y184" s="19"/>
      <c r="Z184" s="19"/>
      <c r="AA184" s="50"/>
      <c r="AB184" s="50"/>
      <c r="AC184" s="50"/>
    </row>
    <row r="185" spans="1:29" x14ac:dyDescent="0.55000000000000004">
      <c r="A185" s="20" t="s">
        <v>294</v>
      </c>
      <c r="B185" s="19">
        <f>SUM(B186:B191)</f>
        <v>87885571.699999988</v>
      </c>
      <c r="C185" s="19">
        <f>SUM(C186:C191)</f>
        <v>3358089.5500000003</v>
      </c>
      <c r="D185" s="19">
        <f>SUM(D186:D191)</f>
        <v>5</v>
      </c>
      <c r="E185" s="19">
        <f>SUM(E186:E191)</f>
        <v>3358094.5500000003</v>
      </c>
      <c r="F185" s="19">
        <f>SUM(F186:F191)</f>
        <v>15206968.59</v>
      </c>
      <c r="G185" s="19">
        <f t="shared" ref="G185" si="111">SUM(G186:G191)</f>
        <v>0</v>
      </c>
      <c r="H185" s="19">
        <f>SUM(H186:H191)</f>
        <v>9445737.0999999996</v>
      </c>
      <c r="I185" s="19">
        <f>SUM(I186:I191)</f>
        <v>30405219</v>
      </c>
      <c r="J185" s="19">
        <f>SUM(J186:J191)</f>
        <v>0</v>
      </c>
      <c r="K185" s="19">
        <f t="shared" ref="K185:M185" si="112">SUM(K186:K191)</f>
        <v>71057</v>
      </c>
      <c r="L185" s="19">
        <f t="shared" si="112"/>
        <v>55128981.689999998</v>
      </c>
      <c r="M185" s="19">
        <f t="shared" si="112"/>
        <v>58487076.240000002</v>
      </c>
      <c r="N185" s="65" t="s">
        <v>129</v>
      </c>
      <c r="O185" s="19">
        <f t="shared" ref="O185:V185" si="113">SUM(O186:O191)</f>
        <v>91915108.489999995</v>
      </c>
      <c r="P185" s="19">
        <f t="shared" si="113"/>
        <v>3356090.4499999997</v>
      </c>
      <c r="Q185" s="19">
        <f t="shared" si="113"/>
        <v>0</v>
      </c>
      <c r="R185" s="19">
        <f t="shared" si="113"/>
        <v>3356090.4499999997</v>
      </c>
      <c r="S185" s="19">
        <f t="shared" si="113"/>
        <v>16280381.91</v>
      </c>
      <c r="T185" s="19">
        <f t="shared" si="113"/>
        <v>8867011.9800000004</v>
      </c>
      <c r="U185" s="19">
        <f t="shared" si="113"/>
        <v>20138469</v>
      </c>
      <c r="V185" s="19">
        <f t="shared" si="113"/>
        <v>356994.33999999997</v>
      </c>
      <c r="W185" s="19">
        <f t="shared" ref="W185:Z185" si="114">SUM(W186:W191)</f>
        <v>0</v>
      </c>
      <c r="X185" s="19">
        <f>SUM(X186:X191)</f>
        <v>0</v>
      </c>
      <c r="Y185" s="19">
        <f t="shared" si="114"/>
        <v>45642857.229999997</v>
      </c>
      <c r="Z185" s="19">
        <f t="shared" si="114"/>
        <v>48998947.679999992</v>
      </c>
      <c r="AA185" s="50">
        <f t="shared" ref="AA185:AA192" si="115">(R185-E185)*100/E185</f>
        <v>-5.9679677571930149E-2</v>
      </c>
      <c r="AB185" s="50">
        <f t="shared" ref="AB185:AC192" si="116">(Y185-L185)*100/L185</f>
        <v>-17.20714616740457</v>
      </c>
      <c r="AC185" s="50">
        <f t="shared" si="116"/>
        <v>-16.222607061200584</v>
      </c>
    </row>
    <row r="186" spans="1:29" x14ac:dyDescent="0.55000000000000004">
      <c r="A186" s="20" t="s">
        <v>295</v>
      </c>
      <c r="B186" s="19">
        <v>12796650.819999998</v>
      </c>
      <c r="C186" s="19">
        <v>273017.33</v>
      </c>
      <c r="D186" s="19"/>
      <c r="E186" s="19">
        <f>SUM(C186:D186)</f>
        <v>273017.33</v>
      </c>
      <c r="F186" s="19">
        <v>1529350.89</v>
      </c>
      <c r="G186" s="19"/>
      <c r="H186" s="19">
        <v>468937.6</v>
      </c>
      <c r="I186" s="19">
        <v>3295481</v>
      </c>
      <c r="J186" s="19"/>
      <c r="K186" s="19">
        <v>64300</v>
      </c>
      <c r="L186" s="19">
        <f t="shared" ref="L186:L191" si="117">SUM(F186:K186)</f>
        <v>5358069.49</v>
      </c>
      <c r="M186" s="19">
        <f t="shared" ref="M186:M191" si="118">E186+L186</f>
        <v>5631086.8200000003</v>
      </c>
      <c r="N186" s="65" t="s">
        <v>130</v>
      </c>
      <c r="O186" s="19">
        <v>14123943.08</v>
      </c>
      <c r="P186" s="19">
        <v>688922.10000000009</v>
      </c>
      <c r="Q186" s="19"/>
      <c r="R186" s="19">
        <f>SUM(P186:Q186)</f>
        <v>688922.10000000009</v>
      </c>
      <c r="S186" s="19">
        <v>1191858.42</v>
      </c>
      <c r="T186" s="19">
        <v>676353</v>
      </c>
      <c r="U186" s="19">
        <v>1927322</v>
      </c>
      <c r="V186" s="19"/>
      <c r="W186" s="19"/>
      <c r="X186" s="19"/>
      <c r="Y186" s="19">
        <f t="shared" ref="Y186:Y191" si="119">SUM(S186:X186)</f>
        <v>3795533.42</v>
      </c>
      <c r="Z186" s="19">
        <f t="shared" ref="Z186:Z191" si="120">R186+Y186</f>
        <v>4484455.5199999996</v>
      </c>
      <c r="AA186" s="50">
        <f t="shared" si="115"/>
        <v>152.3363993047621</v>
      </c>
      <c r="AB186" s="50">
        <f t="shared" si="116"/>
        <v>-29.16229572826985</v>
      </c>
      <c r="AC186" s="50">
        <f t="shared" si="116"/>
        <v>-20.362522132095286</v>
      </c>
    </row>
    <row r="187" spans="1:29" x14ac:dyDescent="0.55000000000000004">
      <c r="A187" s="20" t="s">
        <v>296</v>
      </c>
      <c r="B187" s="19">
        <v>15465539.760000002</v>
      </c>
      <c r="C187" s="19">
        <v>294862.34999999998</v>
      </c>
      <c r="D187" s="19">
        <v>2</v>
      </c>
      <c r="E187" s="19">
        <f t="shared" ref="E187:E191" si="121">SUM(C187:D187)</f>
        <v>294864.34999999998</v>
      </c>
      <c r="F187" s="19">
        <v>1503142.12</v>
      </c>
      <c r="G187" s="19"/>
      <c r="H187" s="19">
        <v>625065</v>
      </c>
      <c r="I187" s="19">
        <v>2085095</v>
      </c>
      <c r="J187" s="19"/>
      <c r="K187" s="19">
        <v>0</v>
      </c>
      <c r="L187" s="19">
        <f t="shared" si="117"/>
        <v>4213302.12</v>
      </c>
      <c r="M187" s="19">
        <f t="shared" si="118"/>
        <v>4508166.47</v>
      </c>
      <c r="N187" s="65" t="s">
        <v>131</v>
      </c>
      <c r="O187" s="19">
        <v>16455281.069999998</v>
      </c>
      <c r="P187" s="19">
        <v>316916.44</v>
      </c>
      <c r="Q187" s="19"/>
      <c r="R187" s="19">
        <f t="shared" ref="R187:R191" si="122">SUM(P187:Q187)</f>
        <v>316916.44</v>
      </c>
      <c r="S187" s="19">
        <v>1359365.7800000005</v>
      </c>
      <c r="T187" s="19">
        <v>1064784</v>
      </c>
      <c r="U187" s="19">
        <v>2373898</v>
      </c>
      <c r="V187" s="19"/>
      <c r="W187" s="19"/>
      <c r="X187" s="19"/>
      <c r="Y187" s="19">
        <f t="shared" si="119"/>
        <v>4798047.78</v>
      </c>
      <c r="Z187" s="19">
        <f t="shared" si="120"/>
        <v>5114964.2200000007</v>
      </c>
      <c r="AA187" s="50">
        <f t="shared" si="115"/>
        <v>7.4787236910803321</v>
      </c>
      <c r="AB187" s="50">
        <f t="shared" si="116"/>
        <v>13.878559935787376</v>
      </c>
      <c r="AC187" s="81">
        <f t="shared" si="116"/>
        <v>13.459967683935171</v>
      </c>
    </row>
    <row r="188" spans="1:29" x14ac:dyDescent="0.55000000000000004">
      <c r="A188" s="20" t="s">
        <v>297</v>
      </c>
      <c r="B188" s="19">
        <v>12935094.360000001</v>
      </c>
      <c r="C188" s="19">
        <v>703358.97</v>
      </c>
      <c r="D188" s="19"/>
      <c r="E188" s="19">
        <f t="shared" si="121"/>
        <v>703358.97</v>
      </c>
      <c r="F188" s="19">
        <v>2345362.09</v>
      </c>
      <c r="G188" s="19"/>
      <c r="H188" s="19">
        <v>1382622</v>
      </c>
      <c r="I188" s="19">
        <v>3582206</v>
      </c>
      <c r="J188" s="19"/>
      <c r="K188" s="19"/>
      <c r="L188" s="19">
        <f t="shared" si="117"/>
        <v>7310190.0899999999</v>
      </c>
      <c r="M188" s="19">
        <f t="shared" si="118"/>
        <v>8013549.0599999996</v>
      </c>
      <c r="N188" s="65" t="s">
        <v>132</v>
      </c>
      <c r="O188" s="19">
        <v>14481777.92</v>
      </c>
      <c r="P188" s="19">
        <v>374951</v>
      </c>
      <c r="Q188" s="19"/>
      <c r="R188" s="19">
        <f t="shared" si="122"/>
        <v>374951</v>
      </c>
      <c r="S188" s="19">
        <v>1629872.97</v>
      </c>
      <c r="T188" s="19">
        <v>1462127</v>
      </c>
      <c r="U188" s="19">
        <v>2122087</v>
      </c>
      <c r="V188" s="19"/>
      <c r="W188" s="19"/>
      <c r="X188" s="19"/>
      <c r="Y188" s="19">
        <f t="shared" si="119"/>
        <v>5214086.97</v>
      </c>
      <c r="Z188" s="19">
        <f t="shared" si="120"/>
        <v>5589037.9699999997</v>
      </c>
      <c r="AA188" s="50">
        <f t="shared" si="115"/>
        <v>-46.691374391656652</v>
      </c>
      <c r="AB188" s="50">
        <f t="shared" si="116"/>
        <v>-28.673715651626782</v>
      </c>
      <c r="AC188" s="50">
        <f t="shared" si="116"/>
        <v>-30.255147523861297</v>
      </c>
    </row>
    <row r="189" spans="1:29" x14ac:dyDescent="0.55000000000000004">
      <c r="A189" s="20" t="s">
        <v>298</v>
      </c>
      <c r="B189" s="47">
        <v>16123741.479999999</v>
      </c>
      <c r="C189" s="47">
        <v>407027.91</v>
      </c>
      <c r="D189" s="47"/>
      <c r="E189" s="19">
        <f t="shared" si="121"/>
        <v>407027.91</v>
      </c>
      <c r="F189" s="19">
        <v>3417080.81</v>
      </c>
      <c r="G189" s="19"/>
      <c r="H189" s="19">
        <v>2253875</v>
      </c>
      <c r="I189" s="19">
        <v>8954505</v>
      </c>
      <c r="J189" s="19"/>
      <c r="K189" s="19">
        <v>6757</v>
      </c>
      <c r="L189" s="19">
        <f t="shared" si="117"/>
        <v>14632217.810000001</v>
      </c>
      <c r="M189" s="19">
        <f t="shared" si="118"/>
        <v>15039245.720000001</v>
      </c>
      <c r="N189" s="65" t="s">
        <v>133</v>
      </c>
      <c r="O189" s="47">
        <v>16101368.229999999</v>
      </c>
      <c r="P189" s="47">
        <v>346914.01000000007</v>
      </c>
      <c r="Q189" s="47"/>
      <c r="R189" s="19">
        <f t="shared" si="122"/>
        <v>346914.01000000007</v>
      </c>
      <c r="S189" s="19">
        <v>2699418.54</v>
      </c>
      <c r="T189" s="19">
        <v>1552509</v>
      </c>
      <c r="U189" s="19">
        <v>4992449</v>
      </c>
      <c r="V189" s="19">
        <v>51165</v>
      </c>
      <c r="W189" s="19"/>
      <c r="X189" s="19"/>
      <c r="Y189" s="19">
        <f t="shared" si="119"/>
        <v>9295541.5399999991</v>
      </c>
      <c r="Z189" s="19">
        <f t="shared" si="120"/>
        <v>9642455.5499999989</v>
      </c>
      <c r="AA189" s="50">
        <f t="shared" si="115"/>
        <v>-14.768987217608716</v>
      </c>
      <c r="AB189" s="50">
        <f t="shared" si="116"/>
        <v>-36.47209424638821</v>
      </c>
      <c r="AC189" s="50">
        <f t="shared" si="116"/>
        <v>-35.884713039983509</v>
      </c>
    </row>
    <row r="190" spans="1:29" x14ac:dyDescent="0.55000000000000004">
      <c r="A190" s="20" t="s">
        <v>299</v>
      </c>
      <c r="B190" s="45">
        <v>14642471.069999998</v>
      </c>
      <c r="C190" s="45">
        <v>1132912.56</v>
      </c>
      <c r="D190" s="45"/>
      <c r="E190" s="19">
        <f t="shared" si="121"/>
        <v>1132912.56</v>
      </c>
      <c r="F190" s="19">
        <v>2507670.4</v>
      </c>
      <c r="G190" s="19"/>
      <c r="H190" s="19">
        <v>2215116.5</v>
      </c>
      <c r="I190" s="19">
        <v>5504540</v>
      </c>
      <c r="J190" s="19"/>
      <c r="K190" s="19"/>
      <c r="L190" s="19">
        <f t="shared" si="117"/>
        <v>10227326.9</v>
      </c>
      <c r="M190" s="19">
        <f t="shared" si="118"/>
        <v>11360239.460000001</v>
      </c>
      <c r="N190" s="65" t="s">
        <v>134</v>
      </c>
      <c r="O190" s="45">
        <v>14194427.959999997</v>
      </c>
      <c r="P190" s="45">
        <v>1131547.58</v>
      </c>
      <c r="Q190" s="45"/>
      <c r="R190" s="19">
        <f t="shared" si="122"/>
        <v>1131547.58</v>
      </c>
      <c r="S190" s="19">
        <v>2850872.0700000003</v>
      </c>
      <c r="T190" s="19">
        <v>1867681.98</v>
      </c>
      <c r="U190" s="19">
        <v>3924865</v>
      </c>
      <c r="V190" s="19">
        <v>63263.34</v>
      </c>
      <c r="W190" s="19"/>
      <c r="X190" s="19"/>
      <c r="Y190" s="19">
        <f t="shared" si="119"/>
        <v>8706682.3900000006</v>
      </c>
      <c r="Z190" s="19">
        <f t="shared" si="120"/>
        <v>9838229.9700000007</v>
      </c>
      <c r="AA190" s="50">
        <f t="shared" si="115"/>
        <v>-0.1204841439837141</v>
      </c>
      <c r="AB190" s="50">
        <f t="shared" si="116"/>
        <v>-14.868445341274851</v>
      </c>
      <c r="AC190" s="81">
        <f t="shared" si="116"/>
        <v>-13.397688449782027</v>
      </c>
    </row>
    <row r="191" spans="1:29" x14ac:dyDescent="0.55000000000000004">
      <c r="A191" s="63" t="s">
        <v>300</v>
      </c>
      <c r="B191" s="46">
        <v>15922074.209999999</v>
      </c>
      <c r="C191" s="46">
        <v>546910.43000000005</v>
      </c>
      <c r="D191" s="46">
        <v>3</v>
      </c>
      <c r="E191" s="21">
        <f t="shared" si="121"/>
        <v>546913.43000000005</v>
      </c>
      <c r="F191" s="21">
        <v>3904362.28</v>
      </c>
      <c r="G191" s="21"/>
      <c r="H191" s="21">
        <v>2500121</v>
      </c>
      <c r="I191" s="21">
        <v>6983392</v>
      </c>
      <c r="J191" s="21"/>
      <c r="K191" s="21"/>
      <c r="L191" s="21">
        <f t="shared" si="117"/>
        <v>13387875.279999999</v>
      </c>
      <c r="M191" s="21">
        <f t="shared" si="118"/>
        <v>13934788.709999999</v>
      </c>
      <c r="N191" s="66" t="s">
        <v>135</v>
      </c>
      <c r="O191" s="46">
        <v>16558310.23</v>
      </c>
      <c r="P191" s="46">
        <v>496839.31999999995</v>
      </c>
      <c r="Q191" s="46"/>
      <c r="R191" s="21">
        <f t="shared" si="122"/>
        <v>496839.31999999995</v>
      </c>
      <c r="S191" s="21">
        <v>6548994.1299999999</v>
      </c>
      <c r="T191" s="21">
        <v>2243557</v>
      </c>
      <c r="U191" s="21">
        <v>4797848</v>
      </c>
      <c r="V191" s="21">
        <v>242566</v>
      </c>
      <c r="W191" s="21"/>
      <c r="X191" s="21"/>
      <c r="Y191" s="21">
        <f t="shared" si="119"/>
        <v>13832965.129999999</v>
      </c>
      <c r="Z191" s="21">
        <f t="shared" si="120"/>
        <v>14329804.449999999</v>
      </c>
      <c r="AA191" s="50">
        <f t="shared" si="115"/>
        <v>-9.1557652917757206</v>
      </c>
      <c r="AB191" s="50">
        <f t="shared" si="116"/>
        <v>3.3245742187702816</v>
      </c>
      <c r="AC191" s="81">
        <f t="shared" si="116"/>
        <v>2.8347450989086456</v>
      </c>
    </row>
    <row r="192" spans="1:29" ht="24.75" thickBot="1" x14ac:dyDescent="0.6">
      <c r="A192" s="15" t="s">
        <v>304</v>
      </c>
      <c r="B192" s="9">
        <f t="shared" ref="B192:M192" si="123">B6+B164</f>
        <v>3861338180.4999986</v>
      </c>
      <c r="C192" s="9">
        <f t="shared" si="123"/>
        <v>141711348.88</v>
      </c>
      <c r="D192" s="9">
        <f t="shared" si="123"/>
        <v>1542558.8499999999</v>
      </c>
      <c r="E192" s="9">
        <f>E6+E164</f>
        <v>143253907.72999999</v>
      </c>
      <c r="F192" s="9">
        <f t="shared" si="123"/>
        <v>1475735832.7699995</v>
      </c>
      <c r="G192" s="23">
        <f t="shared" si="123"/>
        <v>1271188660.75</v>
      </c>
      <c r="H192" s="9">
        <f t="shared" si="123"/>
        <v>315294307.57000005</v>
      </c>
      <c r="I192" s="9">
        <f t="shared" si="123"/>
        <v>263088659.32000002</v>
      </c>
      <c r="J192" s="9">
        <f t="shared" si="123"/>
        <v>207296005.75</v>
      </c>
      <c r="K192" s="9">
        <f t="shared" si="123"/>
        <v>180998456.52000004</v>
      </c>
      <c r="L192" s="9">
        <f t="shared" si="123"/>
        <v>3713601922.6799998</v>
      </c>
      <c r="M192" s="9">
        <f t="shared" si="123"/>
        <v>3856855830.4100018</v>
      </c>
      <c r="N192" s="52" t="s">
        <v>341</v>
      </c>
      <c r="O192" s="9">
        <f t="shared" ref="O192:Z192" si="124">O6+O164</f>
        <v>4069938120.4100008</v>
      </c>
      <c r="P192" s="9">
        <f t="shared" si="124"/>
        <v>153222346.89999995</v>
      </c>
      <c r="Q192" s="9">
        <f t="shared" si="124"/>
        <v>235319.07</v>
      </c>
      <c r="R192" s="9">
        <f t="shared" si="124"/>
        <v>153457665.96999994</v>
      </c>
      <c r="S192" s="9">
        <f t="shared" si="124"/>
        <v>948191245.03000021</v>
      </c>
      <c r="T192" s="9">
        <f>T6+T164</f>
        <v>271686954.69999999</v>
      </c>
      <c r="U192" s="9">
        <f>U6+U164</f>
        <v>246320441.29999998</v>
      </c>
      <c r="V192" s="9">
        <f>V6+V164</f>
        <v>78767579.450000003</v>
      </c>
      <c r="W192" s="23">
        <f t="shared" si="124"/>
        <v>10686310</v>
      </c>
      <c r="X192" s="9">
        <f t="shared" si="124"/>
        <v>1437900</v>
      </c>
      <c r="Y192" s="9">
        <f t="shared" si="124"/>
        <v>1557090430.4799998</v>
      </c>
      <c r="Z192" s="9">
        <f t="shared" si="124"/>
        <v>1710548096.4499998</v>
      </c>
      <c r="AA192" s="51">
        <f t="shared" si="115"/>
        <v>7.1228480965640673</v>
      </c>
      <c r="AB192" s="51">
        <f t="shared" si="116"/>
        <v>-58.070615459066417</v>
      </c>
      <c r="AC192" s="51">
        <f t="shared" si="116"/>
        <v>-55.649156420032412</v>
      </c>
    </row>
    <row r="193" spans="5:18" ht="24.75" thickTop="1" x14ac:dyDescent="0.55000000000000004">
      <c r="E193" s="16"/>
      <c r="M193" s="16"/>
      <c r="R193" s="16"/>
    </row>
    <row r="194" spans="5:18" x14ac:dyDescent="0.55000000000000004">
      <c r="E194" s="82"/>
      <c r="R194" s="16"/>
    </row>
    <row r="196" spans="5:18" x14ac:dyDescent="0.55000000000000004">
      <c r="E196" s="16"/>
    </row>
  </sheetData>
  <mergeCells count="14">
    <mergeCell ref="M4:M5"/>
    <mergeCell ref="O4:R4"/>
    <mergeCell ref="S4:Y4"/>
    <mergeCell ref="Z4:Z5"/>
    <mergeCell ref="A1:AC1"/>
    <mergeCell ref="A3:A5"/>
    <mergeCell ref="B3:M3"/>
    <mergeCell ref="N3:N5"/>
    <mergeCell ref="O3:Z3"/>
    <mergeCell ref="AA3:AA5"/>
    <mergeCell ref="AB3:AB5"/>
    <mergeCell ref="AC3:AC5"/>
    <mergeCell ref="B4:E4"/>
    <mergeCell ref="F4:L4"/>
  </mergeCells>
  <pageMargins left="1.1000000000000001" right="0.3" top="1" bottom="0.5" header="0.5" footer="0.25"/>
  <pageSetup paperSize="5"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80"/>
  <sheetViews>
    <sheetView view="pageBreakPreview" zoomScale="70" zoomScaleNormal="75" zoomScaleSheetLayoutView="70" workbookViewId="0">
      <pane xSplit="1" ySplit="5" topLeftCell="E137" activePane="bottomRight" state="frozen"/>
      <selection sqref="A1:H1"/>
      <selection pane="topRight" sqref="A1:H1"/>
      <selection pane="bottomLeft" sqref="A1:H1"/>
      <selection pane="bottomRight" sqref="A1:AC1"/>
    </sheetView>
  </sheetViews>
  <sheetFormatPr defaultRowHeight="24" x14ac:dyDescent="0.55000000000000004"/>
  <cols>
    <col min="1" max="1" width="30.7109375" style="12" customWidth="1"/>
    <col min="2" max="4" width="17.7109375" style="12" hidden="1" customWidth="1"/>
    <col min="5" max="5" width="17.7109375" style="12" customWidth="1"/>
    <col min="6" max="11" width="17.7109375" style="12" hidden="1" customWidth="1"/>
    <col min="12" max="14" width="17.7109375" style="12" customWidth="1"/>
    <col min="15" max="17" width="17.7109375" style="12" hidden="1" customWidth="1"/>
    <col min="18" max="18" width="17.7109375" style="12" customWidth="1"/>
    <col min="19" max="24" width="17.7109375" style="12" hidden="1" customWidth="1"/>
    <col min="25" max="25" width="17.7109375" style="12" customWidth="1"/>
    <col min="26" max="26" width="17.7109375" style="18" customWidth="1"/>
    <col min="27" max="27" width="15.28515625" style="18" customWidth="1"/>
    <col min="28" max="28" width="11.28515625" style="18" customWidth="1"/>
    <col min="29" max="29" width="14.85546875" style="12" customWidth="1"/>
    <col min="30" max="16384" width="9.140625" style="12"/>
  </cols>
  <sheetData>
    <row r="1" spans="1:29" x14ac:dyDescent="0.55000000000000004">
      <c r="A1" s="358" t="s">
        <v>483</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row>
    <row r="2" spans="1:29" x14ac:dyDescent="0.55000000000000004">
      <c r="A2" s="42" t="s">
        <v>75</v>
      </c>
      <c r="AC2" s="43" t="s">
        <v>343</v>
      </c>
    </row>
    <row r="3" spans="1:29" ht="23.25" customHeight="1" x14ac:dyDescent="0.55000000000000004">
      <c r="A3" s="400" t="s">
        <v>338</v>
      </c>
      <c r="B3" s="395" t="s">
        <v>421</v>
      </c>
      <c r="C3" s="396"/>
      <c r="D3" s="396"/>
      <c r="E3" s="396"/>
      <c r="F3" s="396"/>
      <c r="G3" s="396"/>
      <c r="H3" s="396"/>
      <c r="I3" s="396"/>
      <c r="J3" s="396"/>
      <c r="K3" s="396"/>
      <c r="L3" s="396"/>
      <c r="M3" s="397"/>
      <c r="N3" s="403" t="s">
        <v>338</v>
      </c>
      <c r="O3" s="395" t="s">
        <v>484</v>
      </c>
      <c r="P3" s="396"/>
      <c r="Q3" s="396"/>
      <c r="R3" s="396"/>
      <c r="S3" s="396"/>
      <c r="T3" s="396"/>
      <c r="U3" s="396"/>
      <c r="V3" s="396"/>
      <c r="W3" s="396"/>
      <c r="X3" s="396"/>
      <c r="Y3" s="396"/>
      <c r="Z3" s="397"/>
      <c r="AA3" s="398" t="s">
        <v>301</v>
      </c>
      <c r="AB3" s="398" t="s">
        <v>302</v>
      </c>
      <c r="AC3" s="398" t="s">
        <v>303</v>
      </c>
    </row>
    <row r="4" spans="1:29" ht="21" customHeight="1" x14ac:dyDescent="0.55000000000000004">
      <c r="A4" s="401"/>
      <c r="B4" s="395" t="s">
        <v>339</v>
      </c>
      <c r="C4" s="396"/>
      <c r="D4" s="396"/>
      <c r="E4" s="397"/>
      <c r="F4" s="395" t="s">
        <v>342</v>
      </c>
      <c r="G4" s="396"/>
      <c r="H4" s="396"/>
      <c r="I4" s="396"/>
      <c r="J4" s="396"/>
      <c r="K4" s="396"/>
      <c r="L4" s="397"/>
      <c r="M4" s="398" t="s">
        <v>320</v>
      </c>
      <c r="N4" s="404"/>
      <c r="O4" s="395" t="s">
        <v>339</v>
      </c>
      <c r="P4" s="396"/>
      <c r="Q4" s="396"/>
      <c r="R4" s="397"/>
      <c r="S4" s="395" t="s">
        <v>342</v>
      </c>
      <c r="T4" s="396"/>
      <c r="U4" s="396"/>
      <c r="V4" s="396"/>
      <c r="W4" s="396"/>
      <c r="X4" s="396"/>
      <c r="Y4" s="397"/>
      <c r="Z4" s="398" t="s">
        <v>320</v>
      </c>
      <c r="AA4" s="399"/>
      <c r="AB4" s="399"/>
      <c r="AC4" s="399"/>
    </row>
    <row r="5" spans="1:29" ht="139.5" customHeight="1" x14ac:dyDescent="0.55000000000000004">
      <c r="A5" s="401"/>
      <c r="B5" s="13" t="s">
        <v>305</v>
      </c>
      <c r="C5" s="44" t="s">
        <v>306</v>
      </c>
      <c r="D5" s="44" t="s">
        <v>422</v>
      </c>
      <c r="E5" s="67" t="s">
        <v>425</v>
      </c>
      <c r="F5" s="13" t="s">
        <v>307</v>
      </c>
      <c r="G5" s="13" t="s">
        <v>308</v>
      </c>
      <c r="H5" s="13" t="s">
        <v>311</v>
      </c>
      <c r="I5" s="13" t="s">
        <v>310</v>
      </c>
      <c r="J5" s="13" t="s">
        <v>309</v>
      </c>
      <c r="K5" s="13" t="s">
        <v>312</v>
      </c>
      <c r="L5" s="13" t="s">
        <v>341</v>
      </c>
      <c r="M5" s="355"/>
      <c r="N5" s="405"/>
      <c r="O5" s="13" t="s">
        <v>305</v>
      </c>
      <c r="P5" s="44" t="s">
        <v>306</v>
      </c>
      <c r="Q5" s="44" t="s">
        <v>422</v>
      </c>
      <c r="R5" s="67" t="s">
        <v>425</v>
      </c>
      <c r="S5" s="13" t="s">
        <v>307</v>
      </c>
      <c r="T5" s="13" t="s">
        <v>311</v>
      </c>
      <c r="U5" s="13" t="s">
        <v>310</v>
      </c>
      <c r="V5" s="13" t="s">
        <v>312</v>
      </c>
      <c r="W5" s="13" t="s">
        <v>308</v>
      </c>
      <c r="X5" s="13" t="s">
        <v>309</v>
      </c>
      <c r="Y5" s="13" t="s">
        <v>341</v>
      </c>
      <c r="Z5" s="355"/>
      <c r="AA5" s="355"/>
      <c r="AB5" s="355"/>
      <c r="AC5" s="355"/>
    </row>
    <row r="6" spans="1:29" x14ac:dyDescent="0.55000000000000004">
      <c r="A6" s="48" t="s">
        <v>340</v>
      </c>
      <c r="B6" s="22">
        <f>B7+B86+A975+B100+B103+B106+B112+B119+B127+B138+B150</f>
        <v>3497149360.6899991</v>
      </c>
      <c r="C6" s="22">
        <f>C7+C86+B972+C100+C103+C106+C112+C119+C127+C138+C150</f>
        <v>115957267.10999998</v>
      </c>
      <c r="D6" s="22">
        <f>D7+D86+C972+D100+D103+D106+D112+D119+D127+D138+D150</f>
        <v>1542553.8499999999</v>
      </c>
      <c r="E6" s="22">
        <f>E7+E86+E100+E103+E106+E112+E119+E127+E138+E150</f>
        <v>117499820.95999998</v>
      </c>
      <c r="F6" s="22">
        <f>F7+F86+K972+F100+F103+F106+F112+F119+F127+F138+F150</f>
        <v>861853817.63999987</v>
      </c>
      <c r="G6" s="22">
        <f>G7+G86+E972+G100+G103+G106+G112+G119+G127+G138+G150</f>
        <v>921188660.75</v>
      </c>
      <c r="H6" s="22">
        <f>H7+H86+F972+H100+H103+H106+H112+H119+H127+H138+H150</f>
        <v>275242465.90000004</v>
      </c>
      <c r="I6" s="22">
        <f>I7+I86+J972+I100+I103+I106+I112+I119+I127+I138+I150</f>
        <v>195910484.36000001</v>
      </c>
      <c r="J6" s="22">
        <f>J7+J86+H972+J100+J103+J106+J112+J119+J127+J138+J150</f>
        <v>207296005.75</v>
      </c>
      <c r="K6" s="22">
        <f>K7+K86+G972+K100+K103+K106+K112+K119+K127+K138+K150</f>
        <v>22941685.969999999</v>
      </c>
      <c r="L6" s="22">
        <f>L7+L86+L100+L103+L106+L112+L119+L127+L138+L150</f>
        <v>2484433120.3699999</v>
      </c>
      <c r="M6" s="22">
        <f>M7+M86+M100+M103+M106+M112+M119+M127+M138+M150</f>
        <v>2601932941.3300014</v>
      </c>
      <c r="N6" s="64" t="s">
        <v>347</v>
      </c>
      <c r="O6" s="22">
        <f>O7+O86+N975+O100+O103+O106+O112+O119+O127+O138+O150</f>
        <v>3694665640.4300003</v>
      </c>
      <c r="P6" s="22">
        <f>P7+P86+O972+P100+P103+P106+P112+P119+P127+P138+P150</f>
        <v>127821869.65999994</v>
      </c>
      <c r="Q6" s="22">
        <f>Q7+Q86+P972+Q100+Q103+Q106+Q112+Q119+Q127+Q138+Q150</f>
        <v>235210</v>
      </c>
      <c r="R6" s="22">
        <f>R7+R86+R100+R103+R106+R112+R119+R127+R138+R150</f>
        <v>128057079.65999994</v>
      </c>
      <c r="S6" s="22">
        <f>S7+S86+V972+S100+S103+S106+S112+S119+S127+S138+S150</f>
        <v>670023723.45000017</v>
      </c>
      <c r="T6" s="22">
        <f>T7+T86+S972+T100+T103+T106+T112+T119+T127+T138+T150</f>
        <v>233041733.25</v>
      </c>
      <c r="U6" s="22">
        <f>U7+U86+X972+U100+U103+U106+U112+U119+U127+U138+U150</f>
        <v>194284624.92999998</v>
      </c>
      <c r="V6" s="22">
        <f>V7+V86+W972+V100+V103+V106+V112+V119+V127+V138+V150</f>
        <v>21034289.099999998</v>
      </c>
      <c r="W6" s="22">
        <f>W7+W86+R972+W100+W103+W106+W112+W119+W127+W138+W150</f>
        <v>0</v>
      </c>
      <c r="X6" s="22">
        <f>X7+X86+T972+X100+X103+X106+X112+X119+X127+X138+X150</f>
        <v>1437900</v>
      </c>
      <c r="Y6" s="22">
        <f>Y7+Y86+Y100+Y103+Y106+Y112+Y119+Y127+Y138+Y150</f>
        <v>1119822270.7299998</v>
      </c>
      <c r="Z6" s="22">
        <f>Z7+Z86+Z100+Z103+Z106+Z112+Z119+Z127+Z138+Z150</f>
        <v>1247879350.3899996</v>
      </c>
      <c r="AA6" s="49">
        <f>(R6-E6)*100/E6</f>
        <v>8.9849147119925625</v>
      </c>
      <c r="AB6" s="49">
        <f t="shared" ref="AB6:AB37" si="0">(Y6-L6)*100/L6</f>
        <v>-54.926447343318799</v>
      </c>
      <c r="AC6" s="49">
        <f t="shared" ref="AC6:AC37" si="1">(Z6-M6)*100/M6</f>
        <v>-52.040295483090546</v>
      </c>
    </row>
    <row r="7" spans="1:29" x14ac:dyDescent="0.55000000000000004">
      <c r="A7" s="20" t="s">
        <v>136</v>
      </c>
      <c r="B7" s="19">
        <f t="shared" ref="B7:M7" si="2">SUM(B8:B84)</f>
        <v>3156587316.5399995</v>
      </c>
      <c r="C7" s="19">
        <f t="shared" si="2"/>
        <v>69203963.849999979</v>
      </c>
      <c r="D7" s="19">
        <f t="shared" si="2"/>
        <v>1532095.03</v>
      </c>
      <c r="E7" s="19">
        <f>SUM(E8:E84)</f>
        <v>70736058.87999998</v>
      </c>
      <c r="F7" s="19">
        <f t="shared" si="2"/>
        <v>692181214.61999989</v>
      </c>
      <c r="G7" s="19">
        <f t="shared" si="2"/>
        <v>921188660.75</v>
      </c>
      <c r="H7" s="19">
        <f t="shared" si="2"/>
        <v>260929507.77000001</v>
      </c>
      <c r="I7" s="19">
        <f t="shared" si="2"/>
        <v>187501178.06</v>
      </c>
      <c r="J7" s="19">
        <f t="shared" si="2"/>
        <v>207296005.75</v>
      </c>
      <c r="K7" s="19">
        <f t="shared" si="2"/>
        <v>22937746.969999999</v>
      </c>
      <c r="L7" s="19">
        <f t="shared" si="2"/>
        <v>2292034313.9200001</v>
      </c>
      <c r="M7" s="19">
        <f t="shared" si="2"/>
        <v>2362770372.8000007</v>
      </c>
      <c r="N7" s="65" t="s">
        <v>348</v>
      </c>
      <c r="O7" s="19">
        <f t="shared" ref="O7:Z7" si="3">SUM(O8:O84)</f>
        <v>3329459183.54</v>
      </c>
      <c r="P7" s="19">
        <f t="shared" si="3"/>
        <v>81534930.179999962</v>
      </c>
      <c r="Q7" s="19">
        <f t="shared" si="3"/>
        <v>235207</v>
      </c>
      <c r="R7" s="19">
        <f t="shared" si="3"/>
        <v>81770137.179999962</v>
      </c>
      <c r="S7" s="19">
        <f t="shared" si="3"/>
        <v>477860277.70000017</v>
      </c>
      <c r="T7" s="19">
        <f>SUM(T8:T84)</f>
        <v>215919648.08000001</v>
      </c>
      <c r="U7" s="19">
        <f>SUM(U8:U84)</f>
        <v>180607971.69999999</v>
      </c>
      <c r="V7" s="19">
        <f>SUM(V8:V84)</f>
        <v>20967495.149999999</v>
      </c>
      <c r="W7" s="19">
        <f t="shared" si="3"/>
        <v>0</v>
      </c>
      <c r="X7" s="19">
        <f t="shared" si="3"/>
        <v>1437900</v>
      </c>
      <c r="Y7" s="19">
        <f t="shared" si="3"/>
        <v>896793292.62999976</v>
      </c>
      <c r="Z7" s="19">
        <f t="shared" si="3"/>
        <v>978563429.80999947</v>
      </c>
      <c r="AA7" s="50">
        <f>(R7-E7)*100/E7</f>
        <v>15.59894412370177</v>
      </c>
      <c r="AB7" s="50">
        <f t="shared" si="0"/>
        <v>-60.873478761483284</v>
      </c>
      <c r="AC7" s="50">
        <f t="shared" si="1"/>
        <v>-58.584065507375016</v>
      </c>
    </row>
    <row r="8" spans="1:29" x14ac:dyDescent="0.55000000000000004">
      <c r="A8" s="20" t="s">
        <v>137</v>
      </c>
      <c r="B8" s="19">
        <v>15433820.979999999</v>
      </c>
      <c r="C8" s="19">
        <v>418164.75</v>
      </c>
      <c r="D8" s="19"/>
      <c r="E8" s="19">
        <f>SUM(C8:D8)</f>
        <v>418164.75</v>
      </c>
      <c r="F8" s="19">
        <v>2053439.05</v>
      </c>
      <c r="G8" s="19">
        <v>5454000</v>
      </c>
      <c r="H8" s="19">
        <v>591224</v>
      </c>
      <c r="I8" s="19">
        <v>1169406</v>
      </c>
      <c r="J8" s="19"/>
      <c r="K8" s="19"/>
      <c r="L8" s="19">
        <f>SUM(F8:K8)</f>
        <v>9268069.0500000007</v>
      </c>
      <c r="M8" s="19">
        <f t="shared" ref="M8:M71" si="4">E8+L8</f>
        <v>9686233.8000000007</v>
      </c>
      <c r="N8" s="65" t="s">
        <v>349</v>
      </c>
      <c r="O8" s="19">
        <v>16221549.039999999</v>
      </c>
      <c r="P8" s="19">
        <v>573942.61999999976</v>
      </c>
      <c r="Q8" s="19"/>
      <c r="R8" s="19">
        <f>SUM(P8:Q8)</f>
        <v>573942.61999999976</v>
      </c>
      <c r="S8" s="19">
        <v>2354517.8000000003</v>
      </c>
      <c r="T8" s="19">
        <v>580288</v>
      </c>
      <c r="U8" s="19">
        <v>930095.57000000007</v>
      </c>
      <c r="V8" s="19"/>
      <c r="W8" s="19"/>
      <c r="X8" s="19"/>
      <c r="Y8" s="19">
        <f t="shared" ref="Y8:Y39" si="5">SUM(S8:X8)</f>
        <v>3864901.37</v>
      </c>
      <c r="Z8" s="19">
        <f t="shared" ref="Z8:Z39" si="6">R8+Y8</f>
        <v>4438843.99</v>
      </c>
      <c r="AA8" s="50">
        <f>(R8-E8)*100/E8</f>
        <v>37.252750261708997</v>
      </c>
      <c r="AB8" s="50">
        <f t="shared" si="0"/>
        <v>-58.298742174347531</v>
      </c>
      <c r="AC8" s="50">
        <f t="shared" si="1"/>
        <v>-54.173685235638231</v>
      </c>
    </row>
    <row r="9" spans="1:29" x14ac:dyDescent="0.55000000000000004">
      <c r="A9" s="20" t="s">
        <v>138</v>
      </c>
      <c r="B9" s="19">
        <v>17326874.780000001</v>
      </c>
      <c r="C9" s="19">
        <v>427880.36</v>
      </c>
      <c r="D9" s="19"/>
      <c r="E9" s="19">
        <f t="shared" ref="E9:E72" si="7">SUM(C9:D9)</f>
        <v>427880.36</v>
      </c>
      <c r="F9" s="19">
        <v>2290989.9500000002</v>
      </c>
      <c r="G9" s="19"/>
      <c r="H9" s="19">
        <v>730796</v>
      </c>
      <c r="I9" s="19">
        <v>542439</v>
      </c>
      <c r="J9" s="19"/>
      <c r="K9" s="19"/>
      <c r="L9" s="19">
        <f t="shared" ref="L9:L72" si="8">SUM(F9:K9)</f>
        <v>3564224.95</v>
      </c>
      <c r="M9" s="19">
        <f t="shared" si="4"/>
        <v>3992105.31</v>
      </c>
      <c r="N9" s="65" t="s">
        <v>350</v>
      </c>
      <c r="O9" s="19">
        <v>18484899.459999997</v>
      </c>
      <c r="P9" s="19">
        <v>464460.9</v>
      </c>
      <c r="Q9" s="19"/>
      <c r="R9" s="19">
        <f t="shared" ref="R9:R72" si="9">SUM(P9:Q9)</f>
        <v>464460.9</v>
      </c>
      <c r="S9" s="19">
        <v>2290328.13</v>
      </c>
      <c r="T9" s="19">
        <v>941898</v>
      </c>
      <c r="U9" s="19">
        <v>317023</v>
      </c>
      <c r="V9" s="19"/>
      <c r="W9" s="19"/>
      <c r="X9" s="19"/>
      <c r="Y9" s="19">
        <f t="shared" si="5"/>
        <v>3549249.13</v>
      </c>
      <c r="Z9" s="19">
        <f t="shared" si="6"/>
        <v>4013710.03</v>
      </c>
      <c r="AA9" s="50">
        <f t="shared" ref="AA9:AA72" si="10">(R9-E9)*100/E9</f>
        <v>8.5492449337941192</v>
      </c>
      <c r="AB9" s="50">
        <f t="shared" si="0"/>
        <v>-0.42017044967939798</v>
      </c>
      <c r="AC9" s="81">
        <f t="shared" si="1"/>
        <v>0.54118612417065071</v>
      </c>
    </row>
    <row r="10" spans="1:29" x14ac:dyDescent="0.55000000000000004">
      <c r="A10" s="20" t="s">
        <v>139</v>
      </c>
      <c r="B10" s="19">
        <v>20649040.920000002</v>
      </c>
      <c r="C10" s="19">
        <v>524924.15</v>
      </c>
      <c r="D10" s="19">
        <v>19040.27</v>
      </c>
      <c r="E10" s="19">
        <f t="shared" si="7"/>
        <v>543964.42000000004</v>
      </c>
      <c r="F10" s="19">
        <v>2334436.1</v>
      </c>
      <c r="G10" s="19"/>
      <c r="H10" s="19">
        <v>1163823</v>
      </c>
      <c r="I10" s="19">
        <v>1338160</v>
      </c>
      <c r="J10" s="19"/>
      <c r="K10" s="19"/>
      <c r="L10" s="19">
        <f t="shared" si="8"/>
        <v>4836419.0999999996</v>
      </c>
      <c r="M10" s="19">
        <f t="shared" si="4"/>
        <v>5380383.5199999996</v>
      </c>
      <c r="N10" s="65" t="s">
        <v>351</v>
      </c>
      <c r="O10" s="19">
        <v>20273415.119999994</v>
      </c>
      <c r="P10" s="19">
        <v>429474.46</v>
      </c>
      <c r="Q10" s="19"/>
      <c r="R10" s="19">
        <f t="shared" si="9"/>
        <v>429474.46</v>
      </c>
      <c r="S10" s="19">
        <v>2804318.7400000007</v>
      </c>
      <c r="T10" s="19">
        <v>1016639</v>
      </c>
      <c r="U10" s="19">
        <v>881081</v>
      </c>
      <c r="V10" s="19"/>
      <c r="W10" s="19"/>
      <c r="X10" s="19"/>
      <c r="Y10" s="19">
        <f t="shared" si="5"/>
        <v>4702038.74</v>
      </c>
      <c r="Z10" s="19">
        <f t="shared" si="6"/>
        <v>5131513.2</v>
      </c>
      <c r="AA10" s="50">
        <f t="shared" si="10"/>
        <v>-21.047325117330285</v>
      </c>
      <c r="AB10" s="50">
        <f t="shared" si="0"/>
        <v>-2.7785094141241693</v>
      </c>
      <c r="AC10" s="81">
        <f t="shared" si="1"/>
        <v>-4.6255126437529377</v>
      </c>
    </row>
    <row r="11" spans="1:29" x14ac:dyDescent="0.55000000000000004">
      <c r="A11" s="20" t="s">
        <v>140</v>
      </c>
      <c r="B11" s="19">
        <v>23712549.970000003</v>
      </c>
      <c r="C11" s="19">
        <v>623512.69999999995</v>
      </c>
      <c r="D11" s="19"/>
      <c r="E11" s="19">
        <f t="shared" si="7"/>
        <v>623512.69999999995</v>
      </c>
      <c r="F11" s="19">
        <v>2951256.33</v>
      </c>
      <c r="G11" s="19"/>
      <c r="H11" s="19">
        <v>935807</v>
      </c>
      <c r="I11" s="19">
        <v>1262228</v>
      </c>
      <c r="J11" s="19"/>
      <c r="K11" s="19"/>
      <c r="L11" s="19">
        <f t="shared" si="8"/>
        <v>5149291.33</v>
      </c>
      <c r="M11" s="19">
        <f t="shared" si="4"/>
        <v>5772804.0300000003</v>
      </c>
      <c r="N11" s="65" t="s">
        <v>352</v>
      </c>
      <c r="O11" s="19">
        <v>25201972.859999996</v>
      </c>
      <c r="P11" s="19">
        <v>603403.6</v>
      </c>
      <c r="Q11" s="19"/>
      <c r="R11" s="19">
        <f t="shared" si="9"/>
        <v>603403.6</v>
      </c>
      <c r="S11" s="19">
        <v>4029650.5299999989</v>
      </c>
      <c r="T11" s="19">
        <v>703843</v>
      </c>
      <c r="U11" s="19">
        <v>1109015</v>
      </c>
      <c r="V11" s="19"/>
      <c r="W11" s="19"/>
      <c r="X11" s="19"/>
      <c r="Y11" s="19">
        <f t="shared" si="5"/>
        <v>5842508.5299999993</v>
      </c>
      <c r="Z11" s="19">
        <f t="shared" si="6"/>
        <v>6445912.129999999</v>
      </c>
      <c r="AA11" s="50">
        <f t="shared" si="10"/>
        <v>-3.2251307792126735</v>
      </c>
      <c r="AB11" s="50">
        <f t="shared" si="0"/>
        <v>13.462380657339876</v>
      </c>
      <c r="AC11" s="81">
        <f t="shared" si="1"/>
        <v>11.659985277553215</v>
      </c>
    </row>
    <row r="12" spans="1:29" x14ac:dyDescent="0.55000000000000004">
      <c r="A12" s="20" t="s">
        <v>141</v>
      </c>
      <c r="B12" s="19">
        <v>48246450.300000004</v>
      </c>
      <c r="C12" s="19">
        <v>294800.67</v>
      </c>
      <c r="D12" s="19"/>
      <c r="E12" s="19">
        <f t="shared" si="7"/>
        <v>294800.67</v>
      </c>
      <c r="F12" s="19">
        <v>7942704.7800000003</v>
      </c>
      <c r="G12" s="19"/>
      <c r="H12" s="19">
        <v>2558592</v>
      </c>
      <c r="I12" s="19">
        <v>2334431</v>
      </c>
      <c r="J12" s="19">
        <v>11848512</v>
      </c>
      <c r="K12" s="19"/>
      <c r="L12" s="19">
        <f t="shared" si="8"/>
        <v>24684239.780000001</v>
      </c>
      <c r="M12" s="19">
        <f t="shared" si="4"/>
        <v>24979040.450000003</v>
      </c>
      <c r="N12" s="65" t="s">
        <v>353</v>
      </c>
      <c r="O12" s="19">
        <v>48401270.199999996</v>
      </c>
      <c r="P12" s="19">
        <v>660351.78999999992</v>
      </c>
      <c r="Q12" s="19"/>
      <c r="R12" s="19">
        <f t="shared" si="9"/>
        <v>660351.78999999992</v>
      </c>
      <c r="S12" s="19">
        <v>7096770.0300000003</v>
      </c>
      <c r="T12" s="19">
        <v>2488782</v>
      </c>
      <c r="U12" s="19">
        <v>4979480.78</v>
      </c>
      <c r="V12" s="19"/>
      <c r="W12" s="19"/>
      <c r="X12" s="19"/>
      <c r="Y12" s="19">
        <f t="shared" si="5"/>
        <v>14565032.810000002</v>
      </c>
      <c r="Z12" s="19">
        <f t="shared" si="6"/>
        <v>15225384.600000001</v>
      </c>
      <c r="AA12" s="50">
        <f t="shared" si="10"/>
        <v>123.99941967567439</v>
      </c>
      <c r="AB12" s="50">
        <f t="shared" si="0"/>
        <v>-40.994606518929217</v>
      </c>
      <c r="AC12" s="50">
        <f t="shared" si="1"/>
        <v>-39.047360003774685</v>
      </c>
    </row>
    <row r="13" spans="1:29" x14ac:dyDescent="0.55000000000000004">
      <c r="A13" s="20" t="s">
        <v>142</v>
      </c>
      <c r="B13" s="19">
        <v>25037997.340000004</v>
      </c>
      <c r="C13" s="19">
        <v>559985.25</v>
      </c>
      <c r="D13" s="19"/>
      <c r="E13" s="19">
        <f t="shared" si="7"/>
        <v>559985.25</v>
      </c>
      <c r="F13" s="19">
        <v>9806391.1699999999</v>
      </c>
      <c r="G13" s="19"/>
      <c r="H13" s="19">
        <v>1126159</v>
      </c>
      <c r="I13" s="19">
        <v>3709668</v>
      </c>
      <c r="J13" s="19"/>
      <c r="K13" s="19"/>
      <c r="L13" s="19">
        <f t="shared" si="8"/>
        <v>14642218.17</v>
      </c>
      <c r="M13" s="19">
        <f t="shared" si="4"/>
        <v>15202203.42</v>
      </c>
      <c r="N13" s="65" t="s">
        <v>354</v>
      </c>
      <c r="O13" s="19">
        <v>27702463.509999994</v>
      </c>
      <c r="P13" s="19">
        <v>727740.28</v>
      </c>
      <c r="Q13" s="19"/>
      <c r="R13" s="19">
        <f t="shared" si="9"/>
        <v>727740.28</v>
      </c>
      <c r="S13" s="19">
        <v>4047990.0600000005</v>
      </c>
      <c r="T13" s="19">
        <v>1223015</v>
      </c>
      <c r="U13" s="19">
        <v>6431300</v>
      </c>
      <c r="V13" s="19">
        <v>623383.25</v>
      </c>
      <c r="W13" s="19"/>
      <c r="X13" s="19"/>
      <c r="Y13" s="19">
        <f t="shared" si="5"/>
        <v>12325688.310000001</v>
      </c>
      <c r="Z13" s="19">
        <f t="shared" si="6"/>
        <v>13053428.59</v>
      </c>
      <c r="AA13" s="50">
        <f t="shared" si="10"/>
        <v>29.957044404294585</v>
      </c>
      <c r="AB13" s="50">
        <f t="shared" si="0"/>
        <v>-15.820894301016958</v>
      </c>
      <c r="AC13" s="81">
        <f t="shared" si="1"/>
        <v>-14.134627531513456</v>
      </c>
    </row>
    <row r="14" spans="1:29" x14ac:dyDescent="0.55000000000000004">
      <c r="A14" s="20" t="s">
        <v>143</v>
      </c>
      <c r="B14" s="19">
        <v>48463857.509999998</v>
      </c>
      <c r="C14" s="19">
        <v>933419.2</v>
      </c>
      <c r="D14" s="19">
        <v>2497.17</v>
      </c>
      <c r="E14" s="19">
        <f t="shared" si="7"/>
        <v>935916.37</v>
      </c>
      <c r="F14" s="19">
        <v>4790668.58</v>
      </c>
      <c r="G14" s="19">
        <v>32021191.5</v>
      </c>
      <c r="H14" s="19">
        <v>3207982</v>
      </c>
      <c r="I14" s="19">
        <v>2391516.79</v>
      </c>
      <c r="J14" s="19"/>
      <c r="K14" s="19"/>
      <c r="L14" s="19">
        <f t="shared" si="8"/>
        <v>42411358.869999997</v>
      </c>
      <c r="M14" s="19">
        <f t="shared" si="4"/>
        <v>43347275.239999995</v>
      </c>
      <c r="N14" s="65" t="s">
        <v>355</v>
      </c>
      <c r="O14" s="19">
        <v>50937258.219999991</v>
      </c>
      <c r="P14" s="19">
        <v>1108556.8199999998</v>
      </c>
      <c r="Q14" s="19">
        <v>1</v>
      </c>
      <c r="R14" s="19">
        <f t="shared" si="9"/>
        <v>1108557.8199999998</v>
      </c>
      <c r="S14" s="19">
        <v>4059446.7900000005</v>
      </c>
      <c r="T14" s="19">
        <v>2572685</v>
      </c>
      <c r="U14" s="19">
        <v>3648052.95</v>
      </c>
      <c r="V14" s="19"/>
      <c r="W14" s="19"/>
      <c r="X14" s="19"/>
      <c r="Y14" s="19">
        <f t="shared" si="5"/>
        <v>10280184.740000002</v>
      </c>
      <c r="Z14" s="19">
        <f t="shared" si="6"/>
        <v>11388742.560000002</v>
      </c>
      <c r="AA14" s="50">
        <f t="shared" si="10"/>
        <v>18.446247499656391</v>
      </c>
      <c r="AB14" s="50">
        <f t="shared" si="0"/>
        <v>-75.760774910535176</v>
      </c>
      <c r="AC14" s="50">
        <f t="shared" si="1"/>
        <v>-73.726739461836573</v>
      </c>
    </row>
    <row r="15" spans="1:29" x14ac:dyDescent="0.55000000000000004">
      <c r="A15" s="20" t="s">
        <v>144</v>
      </c>
      <c r="B15" s="19">
        <v>24519734.260000002</v>
      </c>
      <c r="C15" s="19">
        <v>499507.4</v>
      </c>
      <c r="D15" s="19"/>
      <c r="E15" s="19">
        <f t="shared" si="7"/>
        <v>499507.4</v>
      </c>
      <c r="F15" s="19">
        <v>3903251.74</v>
      </c>
      <c r="G15" s="19">
        <v>5400823.5</v>
      </c>
      <c r="H15" s="19">
        <v>1176590.3</v>
      </c>
      <c r="I15" s="19">
        <v>115900</v>
      </c>
      <c r="J15" s="19">
        <v>53376025.5</v>
      </c>
      <c r="K15" s="19"/>
      <c r="L15" s="19">
        <f t="shared" si="8"/>
        <v>63972591.039999999</v>
      </c>
      <c r="M15" s="19">
        <f t="shared" si="4"/>
        <v>64472098.439999998</v>
      </c>
      <c r="N15" s="65" t="s">
        <v>356</v>
      </c>
      <c r="O15" s="19">
        <v>24353983.799999997</v>
      </c>
      <c r="P15" s="19">
        <v>480604.01</v>
      </c>
      <c r="Q15" s="19"/>
      <c r="R15" s="19">
        <f t="shared" si="9"/>
        <v>480604.01</v>
      </c>
      <c r="S15" s="19">
        <v>3278199.86</v>
      </c>
      <c r="T15" s="19">
        <v>1170256</v>
      </c>
      <c r="U15" s="19">
        <v>2121550</v>
      </c>
      <c r="V15" s="19"/>
      <c r="W15" s="19"/>
      <c r="X15" s="19"/>
      <c r="Y15" s="19">
        <f t="shared" si="5"/>
        <v>6570005.8599999994</v>
      </c>
      <c r="Z15" s="19">
        <f t="shared" si="6"/>
        <v>7050609.8699999992</v>
      </c>
      <c r="AA15" s="50">
        <f t="shared" si="10"/>
        <v>-3.784406397182507</v>
      </c>
      <c r="AB15" s="50">
        <f t="shared" si="0"/>
        <v>-89.729967548302071</v>
      </c>
      <c r="AC15" s="50">
        <f t="shared" si="1"/>
        <v>-89.064091226127005</v>
      </c>
    </row>
    <row r="16" spans="1:29" x14ac:dyDescent="0.55000000000000004">
      <c r="A16" s="20" t="s">
        <v>145</v>
      </c>
      <c r="B16" s="19">
        <v>28078020.580000002</v>
      </c>
      <c r="C16" s="19">
        <v>337211.59</v>
      </c>
      <c r="D16" s="19"/>
      <c r="E16" s="19">
        <f t="shared" si="7"/>
        <v>337211.59</v>
      </c>
      <c r="F16" s="19">
        <v>3738194.24</v>
      </c>
      <c r="G16" s="19">
        <v>4107384</v>
      </c>
      <c r="H16" s="19">
        <v>2474136</v>
      </c>
      <c r="I16" s="19">
        <v>1065605</v>
      </c>
      <c r="J16" s="19"/>
      <c r="K16" s="19"/>
      <c r="L16" s="19">
        <f t="shared" si="8"/>
        <v>11385319.24</v>
      </c>
      <c r="M16" s="19">
        <f t="shared" si="4"/>
        <v>11722530.83</v>
      </c>
      <c r="N16" s="65" t="s">
        <v>357</v>
      </c>
      <c r="O16" s="19">
        <v>29909725.440000001</v>
      </c>
      <c r="P16" s="19">
        <v>540789.12999999989</v>
      </c>
      <c r="Q16" s="19"/>
      <c r="R16" s="19">
        <f t="shared" si="9"/>
        <v>540789.12999999989</v>
      </c>
      <c r="S16" s="19">
        <v>3311487.32</v>
      </c>
      <c r="T16" s="19">
        <v>1733010</v>
      </c>
      <c r="U16" s="19">
        <v>1880731</v>
      </c>
      <c r="V16" s="19"/>
      <c r="W16" s="19"/>
      <c r="X16" s="19"/>
      <c r="Y16" s="19">
        <f t="shared" si="5"/>
        <v>6925228.3200000003</v>
      </c>
      <c r="Z16" s="19">
        <f t="shared" si="6"/>
        <v>7466017.4500000002</v>
      </c>
      <c r="AA16" s="50">
        <f t="shared" si="10"/>
        <v>60.370860918511084</v>
      </c>
      <c r="AB16" s="50">
        <f t="shared" si="0"/>
        <v>-39.174052356216585</v>
      </c>
      <c r="AC16" s="50">
        <f t="shared" si="1"/>
        <v>-36.310532612179955</v>
      </c>
    </row>
    <row r="17" spans="1:29" x14ac:dyDescent="0.55000000000000004">
      <c r="A17" s="20" t="s">
        <v>146</v>
      </c>
      <c r="B17" s="19">
        <v>38818009.879999995</v>
      </c>
      <c r="C17" s="19">
        <v>601857.98</v>
      </c>
      <c r="D17" s="19"/>
      <c r="E17" s="19">
        <f t="shared" si="7"/>
        <v>601857.98</v>
      </c>
      <c r="F17" s="19">
        <v>6295664.3100000005</v>
      </c>
      <c r="G17" s="19">
        <v>7404484.5</v>
      </c>
      <c r="H17" s="19">
        <v>2052080</v>
      </c>
      <c r="I17" s="19">
        <v>1474940</v>
      </c>
      <c r="J17" s="19"/>
      <c r="K17" s="19"/>
      <c r="L17" s="19">
        <f t="shared" si="8"/>
        <v>17227168.810000002</v>
      </c>
      <c r="M17" s="19">
        <f t="shared" si="4"/>
        <v>17829026.790000003</v>
      </c>
      <c r="N17" s="65" t="s">
        <v>358</v>
      </c>
      <c r="O17" s="19">
        <v>40258158.519999996</v>
      </c>
      <c r="P17" s="19">
        <v>742287.61</v>
      </c>
      <c r="Q17" s="19"/>
      <c r="R17" s="19">
        <f t="shared" si="9"/>
        <v>742287.61</v>
      </c>
      <c r="S17" s="19">
        <v>5934930.9899999993</v>
      </c>
      <c r="T17" s="19">
        <v>2229387</v>
      </c>
      <c r="U17" s="19">
        <v>1420244</v>
      </c>
      <c r="V17" s="19"/>
      <c r="W17" s="19"/>
      <c r="X17" s="19"/>
      <c r="Y17" s="19">
        <f t="shared" si="5"/>
        <v>9584561.9899999984</v>
      </c>
      <c r="Z17" s="19">
        <f t="shared" si="6"/>
        <v>10326849.599999998</v>
      </c>
      <c r="AA17" s="50">
        <f t="shared" si="10"/>
        <v>23.332685561467507</v>
      </c>
      <c r="AB17" s="50">
        <f t="shared" si="0"/>
        <v>-44.36368450492941</v>
      </c>
      <c r="AC17" s="50">
        <f t="shared" si="1"/>
        <v>-42.078444765183974</v>
      </c>
    </row>
    <row r="18" spans="1:29" x14ac:dyDescent="0.55000000000000004">
      <c r="A18" s="20" t="s">
        <v>147</v>
      </c>
      <c r="B18" s="19">
        <v>37809446.059999995</v>
      </c>
      <c r="C18" s="19">
        <v>1060441.1399999999</v>
      </c>
      <c r="D18" s="19"/>
      <c r="E18" s="19">
        <f t="shared" si="7"/>
        <v>1060441.1399999999</v>
      </c>
      <c r="F18" s="19">
        <v>6006267.6599999992</v>
      </c>
      <c r="G18" s="19"/>
      <c r="H18" s="19">
        <v>2355864</v>
      </c>
      <c r="I18" s="19">
        <v>1854239.3</v>
      </c>
      <c r="J18" s="19"/>
      <c r="K18" s="19">
        <v>11629</v>
      </c>
      <c r="L18" s="19">
        <f t="shared" si="8"/>
        <v>10227999.959999999</v>
      </c>
      <c r="M18" s="19">
        <f t="shared" si="4"/>
        <v>11288441.1</v>
      </c>
      <c r="N18" s="65" t="s">
        <v>359</v>
      </c>
      <c r="O18" s="19">
        <v>43012901.090000004</v>
      </c>
      <c r="P18" s="19">
        <v>1189583.2899999998</v>
      </c>
      <c r="Q18" s="19"/>
      <c r="R18" s="19">
        <f t="shared" si="9"/>
        <v>1189583.2899999998</v>
      </c>
      <c r="S18" s="19">
        <v>4435199.0399999991</v>
      </c>
      <c r="T18" s="19">
        <v>2451536</v>
      </c>
      <c r="U18" s="19">
        <v>1186985</v>
      </c>
      <c r="V18" s="19">
        <v>55211</v>
      </c>
      <c r="W18" s="19"/>
      <c r="X18" s="19"/>
      <c r="Y18" s="19">
        <f t="shared" si="5"/>
        <v>8128931.0399999991</v>
      </c>
      <c r="Z18" s="19">
        <f t="shared" si="6"/>
        <v>9318514.3299999982</v>
      </c>
      <c r="AA18" s="50">
        <f t="shared" si="10"/>
        <v>12.17815351826127</v>
      </c>
      <c r="AB18" s="50">
        <f t="shared" si="0"/>
        <v>-20.522770123280292</v>
      </c>
      <c r="AC18" s="81">
        <f t="shared" si="1"/>
        <v>-17.450830921197806</v>
      </c>
    </row>
    <row r="19" spans="1:29" x14ac:dyDescent="0.55000000000000004">
      <c r="A19" s="20" t="s">
        <v>148</v>
      </c>
      <c r="B19" s="19">
        <v>31789425.550000001</v>
      </c>
      <c r="C19" s="19">
        <v>907284.92</v>
      </c>
      <c r="D19" s="19"/>
      <c r="E19" s="19">
        <f t="shared" si="7"/>
        <v>907284.92</v>
      </c>
      <c r="F19" s="19">
        <v>7410036.1499999994</v>
      </c>
      <c r="G19" s="19"/>
      <c r="H19" s="19">
        <v>1820165.92</v>
      </c>
      <c r="I19" s="19">
        <v>1129730</v>
      </c>
      <c r="J19" s="19"/>
      <c r="K19" s="19">
        <v>81063.5</v>
      </c>
      <c r="L19" s="19">
        <f t="shared" si="8"/>
        <v>10440995.57</v>
      </c>
      <c r="M19" s="19">
        <f t="shared" si="4"/>
        <v>11348280.49</v>
      </c>
      <c r="N19" s="65" t="s">
        <v>360</v>
      </c>
      <c r="O19" s="19">
        <v>33623666.320000008</v>
      </c>
      <c r="P19" s="19">
        <v>928090.7200000002</v>
      </c>
      <c r="Q19" s="19"/>
      <c r="R19" s="19">
        <f t="shared" si="9"/>
        <v>928090.7200000002</v>
      </c>
      <c r="S19" s="19">
        <v>4626899.6100000003</v>
      </c>
      <c r="T19" s="19">
        <v>2059511</v>
      </c>
      <c r="U19" s="19">
        <v>1667465.95</v>
      </c>
      <c r="V19" s="19">
        <v>200</v>
      </c>
      <c r="W19" s="19"/>
      <c r="X19" s="19"/>
      <c r="Y19" s="19">
        <f t="shared" si="5"/>
        <v>8354076.5600000005</v>
      </c>
      <c r="Z19" s="19">
        <f t="shared" si="6"/>
        <v>9282167.2800000012</v>
      </c>
      <c r="AA19" s="50">
        <f t="shared" si="10"/>
        <v>2.2931936309489376</v>
      </c>
      <c r="AB19" s="50">
        <f t="shared" si="0"/>
        <v>-19.987739636594824</v>
      </c>
      <c r="AC19" s="81">
        <f t="shared" si="1"/>
        <v>-18.206398862106369</v>
      </c>
    </row>
    <row r="20" spans="1:29" x14ac:dyDescent="0.55000000000000004">
      <c r="A20" s="20" t="s">
        <v>149</v>
      </c>
      <c r="B20" s="19">
        <v>30791028.600000001</v>
      </c>
      <c r="C20" s="19">
        <v>982767.17</v>
      </c>
      <c r="D20" s="19">
        <v>3314.33</v>
      </c>
      <c r="E20" s="19">
        <f t="shared" si="7"/>
        <v>986081.5</v>
      </c>
      <c r="F20" s="19">
        <v>5416054.8000000007</v>
      </c>
      <c r="G20" s="19">
        <v>2385240</v>
      </c>
      <c r="H20" s="19">
        <v>1767989</v>
      </c>
      <c r="I20" s="19">
        <v>2107077</v>
      </c>
      <c r="J20" s="19"/>
      <c r="K20" s="19">
        <v>159089</v>
      </c>
      <c r="L20" s="19">
        <f t="shared" si="8"/>
        <v>11835449.800000001</v>
      </c>
      <c r="M20" s="19">
        <f t="shared" si="4"/>
        <v>12821531.300000001</v>
      </c>
      <c r="N20" s="65" t="s">
        <v>361</v>
      </c>
      <c r="O20" s="19">
        <v>32764956.209999997</v>
      </c>
      <c r="P20" s="19">
        <v>1093023.6400000001</v>
      </c>
      <c r="Q20" s="19"/>
      <c r="R20" s="19">
        <f t="shared" si="9"/>
        <v>1093023.6400000001</v>
      </c>
      <c r="S20" s="19">
        <v>6133202.8800000008</v>
      </c>
      <c r="T20" s="19">
        <v>1853506</v>
      </c>
      <c r="U20" s="19">
        <v>1725825</v>
      </c>
      <c r="V20" s="19"/>
      <c r="W20" s="19"/>
      <c r="X20" s="19"/>
      <c r="Y20" s="19">
        <f t="shared" si="5"/>
        <v>9712533.8800000008</v>
      </c>
      <c r="Z20" s="19">
        <f t="shared" si="6"/>
        <v>10805557.520000001</v>
      </c>
      <c r="AA20" s="50">
        <f t="shared" si="10"/>
        <v>10.845162392763694</v>
      </c>
      <c r="AB20" s="50">
        <f t="shared" si="0"/>
        <v>-17.936926402239482</v>
      </c>
      <c r="AC20" s="81">
        <f t="shared" si="1"/>
        <v>-15.723346399349346</v>
      </c>
    </row>
    <row r="21" spans="1:29" x14ac:dyDescent="0.55000000000000004">
      <c r="A21" s="20" t="s">
        <v>150</v>
      </c>
      <c r="B21" s="19">
        <v>19237257.199999996</v>
      </c>
      <c r="C21" s="19">
        <v>775229.59</v>
      </c>
      <c r="D21" s="19"/>
      <c r="E21" s="19">
        <f t="shared" si="7"/>
        <v>775229.59</v>
      </c>
      <c r="F21" s="19">
        <v>2589471.9700000002</v>
      </c>
      <c r="G21" s="19"/>
      <c r="H21" s="19">
        <v>966860</v>
      </c>
      <c r="I21" s="19">
        <v>1058592</v>
      </c>
      <c r="J21" s="19"/>
      <c r="K21" s="19"/>
      <c r="L21" s="19">
        <f t="shared" si="8"/>
        <v>4614923.9700000007</v>
      </c>
      <c r="M21" s="19">
        <f t="shared" si="4"/>
        <v>5390153.5600000005</v>
      </c>
      <c r="N21" s="65" t="s">
        <v>362</v>
      </c>
      <c r="O21" s="19">
        <v>20474749.23</v>
      </c>
      <c r="P21" s="19">
        <v>903559.54999999981</v>
      </c>
      <c r="Q21" s="19"/>
      <c r="R21" s="19">
        <f t="shared" si="9"/>
        <v>903559.54999999981</v>
      </c>
      <c r="S21" s="19">
        <v>3672667.53</v>
      </c>
      <c r="T21" s="19">
        <v>1200563</v>
      </c>
      <c r="U21" s="19">
        <v>1406441</v>
      </c>
      <c r="V21" s="19"/>
      <c r="W21" s="19"/>
      <c r="X21" s="19"/>
      <c r="Y21" s="19">
        <f t="shared" si="5"/>
        <v>6279671.5299999993</v>
      </c>
      <c r="Z21" s="19">
        <f t="shared" si="6"/>
        <v>7183231.0799999991</v>
      </c>
      <c r="AA21" s="50">
        <f t="shared" si="10"/>
        <v>16.553800532820201</v>
      </c>
      <c r="AB21" s="50">
        <f t="shared" si="0"/>
        <v>36.073130799595788</v>
      </c>
      <c r="AC21" s="50">
        <f t="shared" si="1"/>
        <v>33.265796605616529</v>
      </c>
    </row>
    <row r="22" spans="1:29" x14ac:dyDescent="0.55000000000000004">
      <c r="A22" s="20" t="s">
        <v>151</v>
      </c>
      <c r="B22" s="19">
        <v>42704453.579999998</v>
      </c>
      <c r="C22" s="19">
        <v>866093.58</v>
      </c>
      <c r="D22" s="19"/>
      <c r="E22" s="19">
        <f t="shared" si="7"/>
        <v>866093.58</v>
      </c>
      <c r="F22" s="19">
        <v>6650229.8300000001</v>
      </c>
      <c r="G22" s="19"/>
      <c r="H22" s="19">
        <v>2329894</v>
      </c>
      <c r="I22" s="19">
        <v>1747856</v>
      </c>
      <c r="J22" s="19"/>
      <c r="K22" s="19"/>
      <c r="L22" s="19">
        <f t="shared" si="8"/>
        <v>10727979.83</v>
      </c>
      <c r="M22" s="19">
        <f t="shared" si="4"/>
        <v>11594073.41</v>
      </c>
      <c r="N22" s="65" t="s">
        <v>363</v>
      </c>
      <c r="O22" s="19">
        <v>44762309.430000015</v>
      </c>
      <c r="P22" s="19">
        <v>903643.34</v>
      </c>
      <c r="Q22" s="19"/>
      <c r="R22" s="19">
        <f t="shared" si="9"/>
        <v>903643.34</v>
      </c>
      <c r="S22" s="19">
        <v>5041486.58</v>
      </c>
      <c r="T22" s="19">
        <v>2165014</v>
      </c>
      <c r="U22" s="19">
        <v>1576657</v>
      </c>
      <c r="V22" s="19"/>
      <c r="W22" s="19"/>
      <c r="X22" s="19"/>
      <c r="Y22" s="19">
        <f t="shared" si="5"/>
        <v>8783157.5800000001</v>
      </c>
      <c r="Z22" s="19">
        <f t="shared" si="6"/>
        <v>9686800.9199999999</v>
      </c>
      <c r="AA22" s="50">
        <f t="shared" si="10"/>
        <v>4.3355315022656109</v>
      </c>
      <c r="AB22" s="50">
        <f t="shared" si="0"/>
        <v>-18.128503975757383</v>
      </c>
      <c r="AC22" s="81">
        <f t="shared" si="1"/>
        <v>-16.450408950791697</v>
      </c>
    </row>
    <row r="23" spans="1:29" x14ac:dyDescent="0.55000000000000004">
      <c r="A23" s="20" t="s">
        <v>152</v>
      </c>
      <c r="B23" s="19">
        <v>25196862.870000001</v>
      </c>
      <c r="C23" s="19">
        <v>332804.84000000003</v>
      </c>
      <c r="D23" s="19"/>
      <c r="E23" s="19">
        <f t="shared" si="7"/>
        <v>332804.84000000003</v>
      </c>
      <c r="F23" s="19">
        <v>4862081.08</v>
      </c>
      <c r="G23" s="19"/>
      <c r="H23" s="19">
        <v>2052742</v>
      </c>
      <c r="I23" s="19">
        <v>1602655</v>
      </c>
      <c r="J23" s="19"/>
      <c r="K23" s="19">
        <v>324</v>
      </c>
      <c r="L23" s="19">
        <f t="shared" si="8"/>
        <v>8517802.0800000001</v>
      </c>
      <c r="M23" s="19">
        <f t="shared" si="4"/>
        <v>8850606.9199999999</v>
      </c>
      <c r="N23" s="65" t="s">
        <v>364</v>
      </c>
      <c r="O23" s="19">
        <v>26305128.760000002</v>
      </c>
      <c r="P23" s="19">
        <v>400481.24000000005</v>
      </c>
      <c r="Q23" s="19"/>
      <c r="R23" s="19">
        <f t="shared" si="9"/>
        <v>400481.24000000005</v>
      </c>
      <c r="S23" s="19">
        <v>3052659.6700000004</v>
      </c>
      <c r="T23" s="19">
        <v>1742334</v>
      </c>
      <c r="U23" s="19">
        <v>897900</v>
      </c>
      <c r="V23" s="19"/>
      <c r="W23" s="19"/>
      <c r="X23" s="19"/>
      <c r="Y23" s="19">
        <f t="shared" si="5"/>
        <v>5692893.6699999999</v>
      </c>
      <c r="Z23" s="19">
        <f t="shared" si="6"/>
        <v>6093374.9100000001</v>
      </c>
      <c r="AA23" s="50">
        <f t="shared" si="10"/>
        <v>20.335160991048092</v>
      </c>
      <c r="AB23" s="50">
        <f t="shared" si="0"/>
        <v>-33.164757568539322</v>
      </c>
      <c r="AC23" s="50">
        <f t="shared" si="1"/>
        <v>-31.153027525936039</v>
      </c>
    </row>
    <row r="24" spans="1:29" x14ac:dyDescent="0.55000000000000004">
      <c r="A24" s="20" t="s">
        <v>153</v>
      </c>
      <c r="B24" s="19">
        <v>19509502.199999999</v>
      </c>
      <c r="C24" s="19">
        <v>493765.85</v>
      </c>
      <c r="D24" s="19"/>
      <c r="E24" s="19">
        <f t="shared" si="7"/>
        <v>493765.85</v>
      </c>
      <c r="F24" s="19">
        <v>5165659.1100000003</v>
      </c>
      <c r="G24" s="19"/>
      <c r="H24" s="19">
        <v>1499618</v>
      </c>
      <c r="I24" s="19">
        <v>585370</v>
      </c>
      <c r="J24" s="19"/>
      <c r="K24" s="19"/>
      <c r="L24" s="19">
        <f t="shared" si="8"/>
        <v>7250647.1100000003</v>
      </c>
      <c r="M24" s="19">
        <f t="shared" si="4"/>
        <v>7744412.96</v>
      </c>
      <c r="N24" s="65" t="s">
        <v>365</v>
      </c>
      <c r="O24" s="19">
        <v>21072983.330000006</v>
      </c>
      <c r="P24" s="19">
        <v>520988.69999999995</v>
      </c>
      <c r="Q24" s="19"/>
      <c r="R24" s="19">
        <f t="shared" si="9"/>
        <v>520988.69999999995</v>
      </c>
      <c r="S24" s="19">
        <v>3117921.0299999993</v>
      </c>
      <c r="T24" s="19">
        <v>1080552</v>
      </c>
      <c r="U24" s="19">
        <v>395309</v>
      </c>
      <c r="V24" s="19"/>
      <c r="W24" s="19"/>
      <c r="X24" s="19"/>
      <c r="Y24" s="19">
        <f t="shared" si="5"/>
        <v>4593782.0299999993</v>
      </c>
      <c r="Z24" s="19">
        <f t="shared" si="6"/>
        <v>5114770.7299999995</v>
      </c>
      <c r="AA24" s="50">
        <f t="shared" si="10"/>
        <v>5.5133116233129487</v>
      </c>
      <c r="AB24" s="50">
        <f t="shared" si="0"/>
        <v>-36.643144255851126</v>
      </c>
      <c r="AC24" s="50">
        <f t="shared" si="1"/>
        <v>-33.955346177717267</v>
      </c>
    </row>
    <row r="25" spans="1:29" x14ac:dyDescent="0.55000000000000004">
      <c r="A25" s="20" t="s">
        <v>154</v>
      </c>
      <c r="B25" s="19">
        <v>23970831.779999997</v>
      </c>
      <c r="C25" s="19">
        <v>642492.13</v>
      </c>
      <c r="D25" s="19"/>
      <c r="E25" s="19">
        <f t="shared" si="7"/>
        <v>642492.13</v>
      </c>
      <c r="F25" s="19">
        <v>14159471.899999997</v>
      </c>
      <c r="G25" s="19"/>
      <c r="H25" s="19">
        <v>2633551</v>
      </c>
      <c r="I25" s="19">
        <v>2882250</v>
      </c>
      <c r="J25" s="19"/>
      <c r="K25" s="19"/>
      <c r="L25" s="19">
        <f t="shared" si="8"/>
        <v>19675272.899999999</v>
      </c>
      <c r="M25" s="19">
        <f t="shared" si="4"/>
        <v>20317765.029999997</v>
      </c>
      <c r="N25" s="65" t="s">
        <v>366</v>
      </c>
      <c r="O25" s="19">
        <v>26069101.689999998</v>
      </c>
      <c r="P25" s="19">
        <v>691526.41</v>
      </c>
      <c r="Q25" s="19"/>
      <c r="R25" s="19">
        <f t="shared" si="9"/>
        <v>691526.41</v>
      </c>
      <c r="S25" s="19">
        <v>5452948.6400000006</v>
      </c>
      <c r="T25" s="19">
        <v>1758390</v>
      </c>
      <c r="U25" s="19">
        <v>2166717</v>
      </c>
      <c r="V25" s="19">
        <v>100</v>
      </c>
      <c r="W25" s="19"/>
      <c r="X25" s="19"/>
      <c r="Y25" s="19">
        <f t="shared" si="5"/>
        <v>9378155.6400000006</v>
      </c>
      <c r="Z25" s="19">
        <f t="shared" si="6"/>
        <v>10069682.050000001</v>
      </c>
      <c r="AA25" s="50">
        <f t="shared" si="10"/>
        <v>7.631888035733609</v>
      </c>
      <c r="AB25" s="50">
        <f t="shared" si="0"/>
        <v>-52.335321153283715</v>
      </c>
      <c r="AC25" s="50">
        <f t="shared" si="1"/>
        <v>-50.439026954334246</v>
      </c>
    </row>
    <row r="26" spans="1:29" x14ac:dyDescent="0.55000000000000004">
      <c r="A26" s="20" t="s">
        <v>155</v>
      </c>
      <c r="B26" s="19">
        <v>79082968.739999995</v>
      </c>
      <c r="C26" s="19">
        <v>456707.44</v>
      </c>
      <c r="D26" s="19"/>
      <c r="E26" s="19">
        <f t="shared" si="7"/>
        <v>456707.44</v>
      </c>
      <c r="F26" s="19">
        <v>58505279.179999992</v>
      </c>
      <c r="G26" s="19">
        <v>98841537</v>
      </c>
      <c r="H26" s="19">
        <v>9341451</v>
      </c>
      <c r="I26" s="19">
        <v>19534585</v>
      </c>
      <c r="J26" s="19"/>
      <c r="K26" s="19"/>
      <c r="L26" s="19">
        <f t="shared" si="8"/>
        <v>186222852.18000001</v>
      </c>
      <c r="M26" s="19">
        <f t="shared" si="4"/>
        <v>186679559.62</v>
      </c>
      <c r="N26" s="65" t="s">
        <v>367</v>
      </c>
      <c r="O26" s="19">
        <v>83746700.370000005</v>
      </c>
      <c r="P26" s="19">
        <v>671050.51</v>
      </c>
      <c r="Q26" s="19"/>
      <c r="R26" s="19">
        <f t="shared" si="9"/>
        <v>671050.51</v>
      </c>
      <c r="S26" s="19">
        <v>18706492.149999999</v>
      </c>
      <c r="T26" s="19">
        <v>9120797</v>
      </c>
      <c r="U26" s="19">
        <v>7704495</v>
      </c>
      <c r="V26" s="19"/>
      <c r="W26" s="19"/>
      <c r="X26" s="19"/>
      <c r="Y26" s="19">
        <f t="shared" si="5"/>
        <v>35531784.149999999</v>
      </c>
      <c r="Z26" s="19">
        <f t="shared" si="6"/>
        <v>36202834.659999996</v>
      </c>
      <c r="AA26" s="50">
        <f t="shared" si="10"/>
        <v>46.932248355752648</v>
      </c>
      <c r="AB26" s="50">
        <f t="shared" si="0"/>
        <v>-80.919750860836587</v>
      </c>
      <c r="AC26" s="50">
        <f t="shared" si="1"/>
        <v>-80.606963754524841</v>
      </c>
    </row>
    <row r="27" spans="1:29" x14ac:dyDescent="0.55000000000000004">
      <c r="A27" s="20" t="s">
        <v>156</v>
      </c>
      <c r="B27" s="19">
        <v>73764918.960000008</v>
      </c>
      <c r="C27" s="19">
        <v>1466393.75</v>
      </c>
      <c r="D27" s="19"/>
      <c r="E27" s="19">
        <f t="shared" si="7"/>
        <v>1466393.75</v>
      </c>
      <c r="F27" s="19">
        <v>16310493.920000002</v>
      </c>
      <c r="G27" s="19"/>
      <c r="H27" s="19">
        <v>7274148</v>
      </c>
      <c r="I27" s="19">
        <v>3754105</v>
      </c>
      <c r="J27" s="19"/>
      <c r="K27" s="19">
        <v>0</v>
      </c>
      <c r="L27" s="19">
        <f t="shared" si="8"/>
        <v>27338746.920000002</v>
      </c>
      <c r="M27" s="19">
        <f t="shared" si="4"/>
        <v>28805140.670000002</v>
      </c>
      <c r="N27" s="65" t="s">
        <v>368</v>
      </c>
      <c r="O27" s="19">
        <v>79002019.199999988</v>
      </c>
      <c r="P27" s="19">
        <v>1653064.78</v>
      </c>
      <c r="Q27" s="19"/>
      <c r="R27" s="19">
        <f t="shared" si="9"/>
        <v>1653064.78</v>
      </c>
      <c r="S27" s="19">
        <v>11263530.85</v>
      </c>
      <c r="T27" s="19">
        <v>4314652</v>
      </c>
      <c r="U27" s="19">
        <v>3853760</v>
      </c>
      <c r="V27" s="19">
        <v>0</v>
      </c>
      <c r="W27" s="19"/>
      <c r="X27" s="19"/>
      <c r="Y27" s="19">
        <f t="shared" si="5"/>
        <v>19431942.850000001</v>
      </c>
      <c r="Z27" s="19">
        <f t="shared" si="6"/>
        <v>21085007.630000003</v>
      </c>
      <c r="AA27" s="50">
        <f t="shared" si="10"/>
        <v>12.729939008537103</v>
      </c>
      <c r="AB27" s="50">
        <f t="shared" si="0"/>
        <v>-28.921603806997016</v>
      </c>
      <c r="AC27" s="50">
        <f t="shared" si="1"/>
        <v>-26.801233600780044</v>
      </c>
    </row>
    <row r="28" spans="1:29" x14ac:dyDescent="0.55000000000000004">
      <c r="A28" s="20" t="s">
        <v>157</v>
      </c>
      <c r="B28" s="19">
        <v>62758357.300000004</v>
      </c>
      <c r="C28" s="19">
        <v>805143.67</v>
      </c>
      <c r="D28" s="19"/>
      <c r="E28" s="19">
        <f t="shared" si="7"/>
        <v>805143.67</v>
      </c>
      <c r="F28" s="19">
        <v>15622347.330000002</v>
      </c>
      <c r="G28" s="19"/>
      <c r="H28" s="19">
        <v>7337811</v>
      </c>
      <c r="I28" s="19">
        <v>1777358</v>
      </c>
      <c r="J28" s="19">
        <v>181795</v>
      </c>
      <c r="K28" s="19"/>
      <c r="L28" s="19">
        <f t="shared" si="8"/>
        <v>24919311.330000002</v>
      </c>
      <c r="M28" s="19">
        <f t="shared" si="4"/>
        <v>25724455.000000004</v>
      </c>
      <c r="N28" s="65" t="s">
        <v>369</v>
      </c>
      <c r="O28" s="19">
        <v>64816897.86999999</v>
      </c>
      <c r="P28" s="19">
        <v>1026024.3500000001</v>
      </c>
      <c r="Q28" s="19"/>
      <c r="R28" s="19">
        <f t="shared" si="9"/>
        <v>1026024.3500000001</v>
      </c>
      <c r="S28" s="19">
        <v>8007838.6100000013</v>
      </c>
      <c r="T28" s="19">
        <v>5049654</v>
      </c>
      <c r="U28" s="19">
        <v>1159648</v>
      </c>
      <c r="V28" s="19">
        <v>553333.07999999996</v>
      </c>
      <c r="W28" s="19"/>
      <c r="X28" s="19"/>
      <c r="Y28" s="19">
        <f t="shared" si="5"/>
        <v>14770473.690000001</v>
      </c>
      <c r="Z28" s="19">
        <f t="shared" si="6"/>
        <v>15796498.040000001</v>
      </c>
      <c r="AA28" s="50">
        <f t="shared" si="10"/>
        <v>27.433697640571406</v>
      </c>
      <c r="AB28" s="50">
        <f t="shared" si="0"/>
        <v>-40.726798207227979</v>
      </c>
      <c r="AC28" s="50">
        <f t="shared" si="1"/>
        <v>-38.59345887016849</v>
      </c>
    </row>
    <row r="29" spans="1:29" x14ac:dyDescent="0.55000000000000004">
      <c r="A29" s="20" t="s">
        <v>158</v>
      </c>
      <c r="B29" s="19">
        <v>74797957.750000015</v>
      </c>
      <c r="C29" s="19">
        <v>373854</v>
      </c>
      <c r="D29" s="19"/>
      <c r="E29" s="19">
        <f t="shared" si="7"/>
        <v>373854</v>
      </c>
      <c r="F29" s="19">
        <v>10415456.210000001</v>
      </c>
      <c r="G29" s="19">
        <v>22353771.25</v>
      </c>
      <c r="H29" s="19">
        <v>8276292</v>
      </c>
      <c r="I29" s="19">
        <v>9943906.25</v>
      </c>
      <c r="J29" s="19"/>
      <c r="K29" s="19"/>
      <c r="L29" s="19">
        <f t="shared" si="8"/>
        <v>50989425.710000001</v>
      </c>
      <c r="M29" s="19">
        <f t="shared" si="4"/>
        <v>51363279.710000001</v>
      </c>
      <c r="N29" s="65" t="s">
        <v>370</v>
      </c>
      <c r="O29" s="19">
        <v>78684617.559999987</v>
      </c>
      <c r="P29" s="19">
        <v>909551.92</v>
      </c>
      <c r="Q29" s="19"/>
      <c r="R29" s="19">
        <f t="shared" si="9"/>
        <v>909551.92</v>
      </c>
      <c r="S29" s="19">
        <v>9882386.2200000007</v>
      </c>
      <c r="T29" s="19">
        <v>6069834</v>
      </c>
      <c r="U29" s="19">
        <v>4335984</v>
      </c>
      <c r="V29" s="19"/>
      <c r="W29" s="19"/>
      <c r="X29" s="19"/>
      <c r="Y29" s="19">
        <f t="shared" si="5"/>
        <v>20288204.219999999</v>
      </c>
      <c r="Z29" s="19">
        <f t="shared" si="6"/>
        <v>21197756.140000001</v>
      </c>
      <c r="AA29" s="50">
        <f t="shared" si="10"/>
        <v>143.2906749693731</v>
      </c>
      <c r="AB29" s="50">
        <f t="shared" si="0"/>
        <v>-60.210957590720433</v>
      </c>
      <c r="AC29" s="50">
        <f t="shared" si="1"/>
        <v>-58.729745725577224</v>
      </c>
    </row>
    <row r="30" spans="1:29" x14ac:dyDescent="0.55000000000000004">
      <c r="A30" s="20" t="s">
        <v>159</v>
      </c>
      <c r="B30" s="19">
        <v>83737459.779999986</v>
      </c>
      <c r="C30" s="19">
        <v>960495.77</v>
      </c>
      <c r="D30" s="19"/>
      <c r="E30" s="19">
        <f t="shared" si="7"/>
        <v>960495.77</v>
      </c>
      <c r="F30" s="19">
        <v>18184839.100000001</v>
      </c>
      <c r="G30" s="19">
        <v>4556628</v>
      </c>
      <c r="H30" s="19">
        <v>10087983</v>
      </c>
      <c r="I30" s="19">
        <v>7971812</v>
      </c>
      <c r="J30" s="19"/>
      <c r="K30" s="19"/>
      <c r="L30" s="19">
        <f t="shared" si="8"/>
        <v>40801262.100000001</v>
      </c>
      <c r="M30" s="19">
        <f t="shared" si="4"/>
        <v>41761757.870000005</v>
      </c>
      <c r="N30" s="65" t="s">
        <v>371</v>
      </c>
      <c r="O30" s="19">
        <v>89076242.420000032</v>
      </c>
      <c r="P30" s="19">
        <v>1098914.5599999998</v>
      </c>
      <c r="Q30" s="19"/>
      <c r="R30" s="19">
        <f t="shared" si="9"/>
        <v>1098914.5599999998</v>
      </c>
      <c r="S30" s="19">
        <v>10196281.99</v>
      </c>
      <c r="T30" s="19">
        <v>5701392</v>
      </c>
      <c r="U30" s="19">
        <v>7033786</v>
      </c>
      <c r="V30" s="19"/>
      <c r="W30" s="19"/>
      <c r="X30" s="19"/>
      <c r="Y30" s="19">
        <f t="shared" si="5"/>
        <v>22931459.990000002</v>
      </c>
      <c r="Z30" s="19">
        <f t="shared" si="6"/>
        <v>24030374.550000001</v>
      </c>
      <c r="AA30" s="50">
        <f t="shared" si="10"/>
        <v>14.411181633834765</v>
      </c>
      <c r="AB30" s="50">
        <f t="shared" si="0"/>
        <v>-43.797179769103266</v>
      </c>
      <c r="AC30" s="50">
        <f t="shared" si="1"/>
        <v>-42.458421829837604</v>
      </c>
    </row>
    <row r="31" spans="1:29" x14ac:dyDescent="0.55000000000000004">
      <c r="A31" s="20" t="s">
        <v>160</v>
      </c>
      <c r="B31" s="19">
        <v>36747665.159999996</v>
      </c>
      <c r="C31" s="19">
        <v>461700.8</v>
      </c>
      <c r="D31" s="19"/>
      <c r="E31" s="19">
        <f t="shared" si="7"/>
        <v>461700.8</v>
      </c>
      <c r="F31" s="19">
        <v>6762145.0799999982</v>
      </c>
      <c r="G31" s="19">
        <v>9402774</v>
      </c>
      <c r="H31" s="19">
        <v>3570004</v>
      </c>
      <c r="I31" s="19">
        <v>1845150</v>
      </c>
      <c r="J31" s="19"/>
      <c r="K31" s="19"/>
      <c r="L31" s="19">
        <f t="shared" si="8"/>
        <v>21580073.079999998</v>
      </c>
      <c r="M31" s="19">
        <f t="shared" si="4"/>
        <v>22041773.879999999</v>
      </c>
      <c r="N31" s="65" t="s">
        <v>372</v>
      </c>
      <c r="O31" s="19">
        <v>38305425.309999995</v>
      </c>
      <c r="P31" s="19">
        <v>548017.04</v>
      </c>
      <c r="Q31" s="19"/>
      <c r="R31" s="19">
        <f t="shared" si="9"/>
        <v>548017.04</v>
      </c>
      <c r="S31" s="19">
        <v>3974591.74</v>
      </c>
      <c r="T31" s="19">
        <v>2088371</v>
      </c>
      <c r="U31" s="19">
        <v>3696079</v>
      </c>
      <c r="V31" s="19">
        <v>6000</v>
      </c>
      <c r="W31" s="19"/>
      <c r="X31" s="19"/>
      <c r="Y31" s="19">
        <f t="shared" si="5"/>
        <v>9765041.7400000002</v>
      </c>
      <c r="Z31" s="19">
        <f t="shared" si="6"/>
        <v>10313058.780000001</v>
      </c>
      <c r="AA31" s="50">
        <f t="shared" si="10"/>
        <v>18.695276248167659</v>
      </c>
      <c r="AB31" s="50">
        <f t="shared" si="0"/>
        <v>-54.749728122792803</v>
      </c>
      <c r="AC31" s="50">
        <f t="shared" si="1"/>
        <v>-53.211303064143394</v>
      </c>
    </row>
    <row r="32" spans="1:29" x14ac:dyDescent="0.55000000000000004">
      <c r="A32" s="20" t="s">
        <v>161</v>
      </c>
      <c r="B32" s="19">
        <v>49639144.549999997</v>
      </c>
      <c r="C32" s="19">
        <v>725915.74</v>
      </c>
      <c r="D32" s="19"/>
      <c r="E32" s="19">
        <f t="shared" si="7"/>
        <v>725915.74</v>
      </c>
      <c r="F32" s="19">
        <v>12020060.050000001</v>
      </c>
      <c r="G32" s="19">
        <v>1913700</v>
      </c>
      <c r="H32" s="19">
        <v>6185163</v>
      </c>
      <c r="I32" s="19">
        <v>4308089.2</v>
      </c>
      <c r="J32" s="19"/>
      <c r="K32" s="19"/>
      <c r="L32" s="19">
        <f t="shared" si="8"/>
        <v>24427012.25</v>
      </c>
      <c r="M32" s="19">
        <f t="shared" si="4"/>
        <v>25152927.989999998</v>
      </c>
      <c r="N32" s="65" t="s">
        <v>373</v>
      </c>
      <c r="O32" s="19">
        <v>51904430.140000008</v>
      </c>
      <c r="P32" s="19">
        <v>786747.79999999993</v>
      </c>
      <c r="Q32" s="19"/>
      <c r="R32" s="19">
        <f t="shared" si="9"/>
        <v>786747.79999999993</v>
      </c>
      <c r="S32" s="19">
        <v>7226445.0099999998</v>
      </c>
      <c r="T32" s="19">
        <v>5210802</v>
      </c>
      <c r="U32" s="19">
        <v>3123300</v>
      </c>
      <c r="V32" s="19"/>
      <c r="W32" s="19"/>
      <c r="X32" s="19"/>
      <c r="Y32" s="19">
        <f t="shared" si="5"/>
        <v>15560547.01</v>
      </c>
      <c r="Z32" s="19">
        <f t="shared" si="6"/>
        <v>16347294.810000001</v>
      </c>
      <c r="AA32" s="50">
        <f t="shared" si="10"/>
        <v>8.3800442183551418</v>
      </c>
      <c r="AB32" s="50">
        <f t="shared" si="0"/>
        <v>-36.297788486187052</v>
      </c>
      <c r="AC32" s="50">
        <f t="shared" si="1"/>
        <v>-35.008382258720879</v>
      </c>
    </row>
    <row r="33" spans="1:29" x14ac:dyDescent="0.55000000000000004">
      <c r="A33" s="20" t="s">
        <v>162</v>
      </c>
      <c r="B33" s="19">
        <v>28336828.949999999</v>
      </c>
      <c r="C33" s="19">
        <v>1278876.26</v>
      </c>
      <c r="D33" s="19"/>
      <c r="E33" s="19">
        <f t="shared" si="7"/>
        <v>1278876.26</v>
      </c>
      <c r="F33" s="19">
        <v>59383290.509999998</v>
      </c>
      <c r="G33" s="19"/>
      <c r="H33" s="19">
        <v>2444189</v>
      </c>
      <c r="I33" s="19">
        <v>1541273</v>
      </c>
      <c r="J33" s="19"/>
      <c r="K33" s="19"/>
      <c r="L33" s="19">
        <f t="shared" si="8"/>
        <v>63368752.509999998</v>
      </c>
      <c r="M33" s="19">
        <f t="shared" si="4"/>
        <v>64647628.769999996</v>
      </c>
      <c r="N33" s="65" t="s">
        <v>374</v>
      </c>
      <c r="O33" s="19">
        <v>29545023.859999996</v>
      </c>
      <c r="P33" s="19">
        <v>2854010.89</v>
      </c>
      <c r="Q33" s="19"/>
      <c r="R33" s="19">
        <f t="shared" si="9"/>
        <v>2854010.89</v>
      </c>
      <c r="S33" s="19">
        <v>9348573.9000000004</v>
      </c>
      <c r="T33" s="19">
        <v>1879999</v>
      </c>
      <c r="U33" s="19">
        <v>2363020</v>
      </c>
      <c r="V33" s="19"/>
      <c r="W33" s="19"/>
      <c r="X33" s="19"/>
      <c r="Y33" s="19">
        <f t="shared" si="5"/>
        <v>13591592.9</v>
      </c>
      <c r="Z33" s="19">
        <f t="shared" si="6"/>
        <v>16445603.790000001</v>
      </c>
      <c r="AA33" s="50">
        <f t="shared" si="10"/>
        <v>123.16552267535251</v>
      </c>
      <c r="AB33" s="50">
        <f t="shared" si="0"/>
        <v>-78.55158518726536</v>
      </c>
      <c r="AC33" s="50">
        <f t="shared" si="1"/>
        <v>-74.561164728084123</v>
      </c>
    </row>
    <row r="34" spans="1:29" x14ac:dyDescent="0.55000000000000004">
      <c r="A34" s="20" t="s">
        <v>163</v>
      </c>
      <c r="B34" s="19">
        <v>30887230.93</v>
      </c>
      <c r="C34" s="19">
        <v>1516723.34</v>
      </c>
      <c r="D34" s="19"/>
      <c r="E34" s="19">
        <f t="shared" si="7"/>
        <v>1516723.34</v>
      </c>
      <c r="F34" s="19">
        <v>6240995.5199999986</v>
      </c>
      <c r="G34" s="19"/>
      <c r="H34" s="19">
        <v>2418402.4900000002</v>
      </c>
      <c r="I34" s="19">
        <v>1581288</v>
      </c>
      <c r="J34" s="19"/>
      <c r="K34" s="19"/>
      <c r="L34" s="19">
        <f t="shared" si="8"/>
        <v>10240686.009999998</v>
      </c>
      <c r="M34" s="19">
        <f t="shared" si="4"/>
        <v>11757409.349999998</v>
      </c>
      <c r="N34" s="65" t="s">
        <v>375</v>
      </c>
      <c r="O34" s="19">
        <v>30780447.609999999</v>
      </c>
      <c r="P34" s="19">
        <v>622480.38</v>
      </c>
      <c r="Q34" s="19"/>
      <c r="R34" s="19">
        <f t="shared" si="9"/>
        <v>622480.38</v>
      </c>
      <c r="S34" s="19">
        <v>4510974.0599999996</v>
      </c>
      <c r="T34" s="19">
        <v>1736656</v>
      </c>
      <c r="U34" s="19">
        <v>1236736</v>
      </c>
      <c r="V34" s="19"/>
      <c r="W34" s="19"/>
      <c r="X34" s="19"/>
      <c r="Y34" s="19">
        <f t="shared" si="5"/>
        <v>7484366.0599999996</v>
      </c>
      <c r="Z34" s="19">
        <f t="shared" si="6"/>
        <v>8106846.4399999995</v>
      </c>
      <c r="AA34" s="50">
        <f t="shared" si="10"/>
        <v>-58.958871167631671</v>
      </c>
      <c r="AB34" s="50">
        <f t="shared" si="0"/>
        <v>-26.915383864991664</v>
      </c>
      <c r="AC34" s="50">
        <f t="shared" si="1"/>
        <v>-31.049041513554165</v>
      </c>
    </row>
    <row r="35" spans="1:29" x14ac:dyDescent="0.55000000000000004">
      <c r="A35" s="20" t="s">
        <v>164</v>
      </c>
      <c r="B35" s="19">
        <v>72867585.289999992</v>
      </c>
      <c r="C35" s="19">
        <v>1091728.71</v>
      </c>
      <c r="D35" s="19"/>
      <c r="E35" s="19">
        <f t="shared" si="7"/>
        <v>1091728.71</v>
      </c>
      <c r="F35" s="19">
        <v>15007188.379999999</v>
      </c>
      <c r="G35" s="19">
        <v>2876979</v>
      </c>
      <c r="H35" s="19">
        <v>11583623</v>
      </c>
      <c r="I35" s="19">
        <v>6012780</v>
      </c>
      <c r="J35" s="19"/>
      <c r="K35" s="19">
        <v>11443</v>
      </c>
      <c r="L35" s="19">
        <f t="shared" si="8"/>
        <v>35492013.379999995</v>
      </c>
      <c r="M35" s="19">
        <f t="shared" si="4"/>
        <v>36583742.089999996</v>
      </c>
      <c r="N35" s="65" t="s">
        <v>376</v>
      </c>
      <c r="O35" s="19">
        <v>75679863.189999983</v>
      </c>
      <c r="P35" s="19">
        <v>1192064.6600000004</v>
      </c>
      <c r="Q35" s="19"/>
      <c r="R35" s="19">
        <f t="shared" si="9"/>
        <v>1192064.6600000004</v>
      </c>
      <c r="S35" s="19">
        <v>7014718.1099999994</v>
      </c>
      <c r="T35" s="19">
        <v>7298718</v>
      </c>
      <c r="U35" s="19">
        <v>3776235</v>
      </c>
      <c r="V35" s="19"/>
      <c r="W35" s="19"/>
      <c r="X35" s="19"/>
      <c r="Y35" s="19">
        <f t="shared" si="5"/>
        <v>18089671.109999999</v>
      </c>
      <c r="Z35" s="19">
        <f t="shared" si="6"/>
        <v>19281735.77</v>
      </c>
      <c r="AA35" s="50">
        <f t="shared" si="10"/>
        <v>9.1905570569817119</v>
      </c>
      <c r="AB35" s="50">
        <f t="shared" si="0"/>
        <v>-49.031713370778625</v>
      </c>
      <c r="AC35" s="50">
        <f t="shared" si="1"/>
        <v>-47.294249662692174</v>
      </c>
    </row>
    <row r="36" spans="1:29" x14ac:dyDescent="0.55000000000000004">
      <c r="A36" s="20" t="s">
        <v>165</v>
      </c>
      <c r="B36" s="19">
        <v>76214026.919999972</v>
      </c>
      <c r="C36" s="19">
        <v>1713683.87</v>
      </c>
      <c r="D36" s="19"/>
      <c r="E36" s="19">
        <f t="shared" si="7"/>
        <v>1713683.87</v>
      </c>
      <c r="F36" s="19">
        <v>10961247.190000001</v>
      </c>
      <c r="G36" s="19"/>
      <c r="H36" s="19">
        <v>6993832</v>
      </c>
      <c r="I36" s="19">
        <v>3798584</v>
      </c>
      <c r="J36" s="19">
        <v>12215115</v>
      </c>
      <c r="K36" s="19"/>
      <c r="L36" s="19">
        <f t="shared" si="8"/>
        <v>33968778.189999998</v>
      </c>
      <c r="M36" s="19">
        <f t="shared" si="4"/>
        <v>35682462.059999995</v>
      </c>
      <c r="N36" s="65" t="s">
        <v>377</v>
      </c>
      <c r="O36" s="19">
        <v>79728173.149999991</v>
      </c>
      <c r="P36" s="19">
        <v>1841149.54</v>
      </c>
      <c r="Q36" s="19"/>
      <c r="R36" s="19">
        <f t="shared" si="9"/>
        <v>1841149.54</v>
      </c>
      <c r="S36" s="19">
        <v>9655579.0599999968</v>
      </c>
      <c r="T36" s="19">
        <v>6006392</v>
      </c>
      <c r="U36" s="19">
        <v>15143467</v>
      </c>
      <c r="V36" s="19">
        <v>481026.33</v>
      </c>
      <c r="W36" s="19"/>
      <c r="X36" s="19"/>
      <c r="Y36" s="19">
        <f t="shared" si="5"/>
        <v>31286464.389999993</v>
      </c>
      <c r="Z36" s="19">
        <f t="shared" si="6"/>
        <v>33127613.929999992</v>
      </c>
      <c r="AA36" s="50">
        <f t="shared" si="10"/>
        <v>7.4381087568969138</v>
      </c>
      <c r="AB36" s="50">
        <f t="shared" si="0"/>
        <v>-7.8964094174857475</v>
      </c>
      <c r="AC36" s="81">
        <f t="shared" si="1"/>
        <v>-7.1599547298727035</v>
      </c>
    </row>
    <row r="37" spans="1:29" x14ac:dyDescent="0.55000000000000004">
      <c r="A37" s="20" t="s">
        <v>166</v>
      </c>
      <c r="B37" s="19">
        <v>43521410.009999998</v>
      </c>
      <c r="C37" s="19">
        <v>1053904.1000000001</v>
      </c>
      <c r="D37" s="19"/>
      <c r="E37" s="19">
        <f t="shared" si="7"/>
        <v>1053904.1000000001</v>
      </c>
      <c r="F37" s="19">
        <v>9855665.9399999995</v>
      </c>
      <c r="G37" s="19">
        <v>54116110.5</v>
      </c>
      <c r="H37" s="19">
        <v>2938177</v>
      </c>
      <c r="I37" s="19">
        <v>2557941</v>
      </c>
      <c r="J37" s="19"/>
      <c r="K37" s="19"/>
      <c r="L37" s="19">
        <f t="shared" si="8"/>
        <v>69467894.439999998</v>
      </c>
      <c r="M37" s="19">
        <f t="shared" si="4"/>
        <v>70521798.539999992</v>
      </c>
      <c r="N37" s="65" t="s">
        <v>378</v>
      </c>
      <c r="O37" s="19">
        <v>43642077.929999985</v>
      </c>
      <c r="P37" s="19">
        <v>1163007.8399999999</v>
      </c>
      <c r="Q37" s="19"/>
      <c r="R37" s="19">
        <f t="shared" si="9"/>
        <v>1163007.8399999999</v>
      </c>
      <c r="S37" s="19">
        <v>6165943.7199999997</v>
      </c>
      <c r="T37" s="19">
        <v>2627690.2000000002</v>
      </c>
      <c r="U37" s="19">
        <v>2832370</v>
      </c>
      <c r="V37" s="19"/>
      <c r="W37" s="19"/>
      <c r="X37" s="19"/>
      <c r="Y37" s="19">
        <f t="shared" si="5"/>
        <v>11626003.92</v>
      </c>
      <c r="Z37" s="19">
        <f t="shared" si="6"/>
        <v>12789011.76</v>
      </c>
      <c r="AA37" s="50">
        <f t="shared" si="10"/>
        <v>10.352340407443121</v>
      </c>
      <c r="AB37" s="50">
        <f t="shared" si="0"/>
        <v>-83.264205697149094</v>
      </c>
      <c r="AC37" s="50">
        <f t="shared" si="1"/>
        <v>-81.865165062762728</v>
      </c>
    </row>
    <row r="38" spans="1:29" x14ac:dyDescent="0.55000000000000004">
      <c r="A38" s="20" t="s">
        <v>167</v>
      </c>
      <c r="B38" s="19">
        <v>49384283.750000007</v>
      </c>
      <c r="C38" s="19">
        <v>972813.1</v>
      </c>
      <c r="D38" s="19"/>
      <c r="E38" s="19">
        <f t="shared" si="7"/>
        <v>972813.1</v>
      </c>
      <c r="F38" s="19">
        <v>6908740.7499999991</v>
      </c>
      <c r="G38" s="19">
        <v>2320795.25</v>
      </c>
      <c r="H38" s="19">
        <v>4942603.5999999996</v>
      </c>
      <c r="I38" s="19">
        <v>2077565</v>
      </c>
      <c r="J38" s="19"/>
      <c r="K38" s="19">
        <v>6255</v>
      </c>
      <c r="L38" s="19">
        <f t="shared" si="8"/>
        <v>16255959.6</v>
      </c>
      <c r="M38" s="19">
        <f t="shared" si="4"/>
        <v>17228772.699999999</v>
      </c>
      <c r="N38" s="65" t="s">
        <v>379</v>
      </c>
      <c r="O38" s="19">
        <v>38526786.680000015</v>
      </c>
      <c r="P38" s="19">
        <v>1060021.79</v>
      </c>
      <c r="Q38" s="19"/>
      <c r="R38" s="19">
        <f t="shared" si="9"/>
        <v>1060021.79</v>
      </c>
      <c r="S38" s="19">
        <v>3370814.15</v>
      </c>
      <c r="T38" s="19">
        <v>2556890</v>
      </c>
      <c r="U38" s="19">
        <v>1133324</v>
      </c>
      <c r="V38" s="19">
        <v>310</v>
      </c>
      <c r="W38" s="19"/>
      <c r="X38" s="19"/>
      <c r="Y38" s="19">
        <f t="shared" si="5"/>
        <v>7061338.1500000004</v>
      </c>
      <c r="Z38" s="19">
        <f t="shared" si="6"/>
        <v>8121359.9400000004</v>
      </c>
      <c r="AA38" s="50">
        <f t="shared" si="10"/>
        <v>8.9645883674880675</v>
      </c>
      <c r="AB38" s="50">
        <f t="shared" ref="AB38:AB69" si="11">(Y38-L38)*100/L38</f>
        <v>-56.561542205112268</v>
      </c>
      <c r="AC38" s="50">
        <f t="shared" ref="AC38:AC69" si="12">(Z38-M38)*100/M38</f>
        <v>-52.861645565734335</v>
      </c>
    </row>
    <row r="39" spans="1:29" x14ac:dyDescent="0.55000000000000004">
      <c r="A39" s="20" t="s">
        <v>168</v>
      </c>
      <c r="B39" s="19">
        <v>57207145.260000005</v>
      </c>
      <c r="C39" s="19">
        <v>659194.57999999996</v>
      </c>
      <c r="D39" s="19"/>
      <c r="E39" s="19">
        <f t="shared" si="7"/>
        <v>659194.57999999996</v>
      </c>
      <c r="F39" s="19">
        <v>7118029.629999999</v>
      </c>
      <c r="G39" s="19"/>
      <c r="H39" s="19">
        <v>4846925</v>
      </c>
      <c r="I39" s="19">
        <v>6734559.5999999996</v>
      </c>
      <c r="J39" s="19"/>
      <c r="K39" s="19"/>
      <c r="L39" s="19">
        <f t="shared" si="8"/>
        <v>18699514.229999997</v>
      </c>
      <c r="M39" s="19">
        <f t="shared" si="4"/>
        <v>19358708.809999995</v>
      </c>
      <c r="N39" s="65" t="s">
        <v>380</v>
      </c>
      <c r="O39" s="19">
        <v>62186237.900000006</v>
      </c>
      <c r="P39" s="19">
        <v>806179.21999999974</v>
      </c>
      <c r="Q39" s="19"/>
      <c r="R39" s="19">
        <f t="shared" si="9"/>
        <v>806179.21999999974</v>
      </c>
      <c r="S39" s="19">
        <v>4634661.5199999996</v>
      </c>
      <c r="T39" s="19">
        <v>4261131</v>
      </c>
      <c r="U39" s="19">
        <v>3976492</v>
      </c>
      <c r="V39" s="19"/>
      <c r="W39" s="19"/>
      <c r="X39" s="19"/>
      <c r="Y39" s="19">
        <f t="shared" si="5"/>
        <v>12872284.52</v>
      </c>
      <c r="Z39" s="19">
        <f t="shared" si="6"/>
        <v>13678463.739999998</v>
      </c>
      <c r="AA39" s="50">
        <f t="shared" si="10"/>
        <v>22.297610517367996</v>
      </c>
      <c r="AB39" s="50">
        <f t="shared" si="11"/>
        <v>-31.162465710746961</v>
      </c>
      <c r="AC39" s="50">
        <f t="shared" si="12"/>
        <v>-29.342065763527533</v>
      </c>
    </row>
    <row r="40" spans="1:29" x14ac:dyDescent="0.55000000000000004">
      <c r="A40" s="20" t="s">
        <v>169</v>
      </c>
      <c r="B40" s="19">
        <v>78037700.949999988</v>
      </c>
      <c r="C40" s="19">
        <v>891166.52</v>
      </c>
      <c r="D40" s="19"/>
      <c r="E40" s="19">
        <f t="shared" si="7"/>
        <v>891166.52</v>
      </c>
      <c r="F40" s="19">
        <v>11347553.829999998</v>
      </c>
      <c r="G40" s="19"/>
      <c r="H40" s="19">
        <v>8861969</v>
      </c>
      <c r="I40" s="19">
        <v>5260105</v>
      </c>
      <c r="J40" s="19">
        <v>74473585.5</v>
      </c>
      <c r="K40" s="19"/>
      <c r="L40" s="19">
        <f t="shared" si="8"/>
        <v>99943213.329999998</v>
      </c>
      <c r="M40" s="19">
        <f t="shared" si="4"/>
        <v>100834379.84999999</v>
      </c>
      <c r="N40" s="65" t="s">
        <v>381</v>
      </c>
      <c r="O40" s="19">
        <v>87684930.640000001</v>
      </c>
      <c r="P40" s="19">
        <v>630995.41</v>
      </c>
      <c r="Q40" s="19"/>
      <c r="R40" s="19">
        <f t="shared" si="9"/>
        <v>630995.41</v>
      </c>
      <c r="S40" s="19">
        <v>7490996.4499999993</v>
      </c>
      <c r="T40" s="19">
        <v>4786381</v>
      </c>
      <c r="U40" s="19">
        <v>4169998</v>
      </c>
      <c r="V40" s="19"/>
      <c r="W40" s="19"/>
      <c r="X40" s="19"/>
      <c r="Y40" s="19">
        <f t="shared" ref="Y40:Y71" si="13">SUM(S40:X40)</f>
        <v>16447375.449999999</v>
      </c>
      <c r="Z40" s="19">
        <f t="shared" ref="Z40:Z71" si="14">R40+Y40</f>
        <v>17078370.859999999</v>
      </c>
      <c r="AA40" s="50">
        <f t="shared" si="10"/>
        <v>-29.19444392951387</v>
      </c>
      <c r="AB40" s="50">
        <f t="shared" si="11"/>
        <v>-83.543279326338222</v>
      </c>
      <c r="AC40" s="50">
        <f t="shared" si="12"/>
        <v>-83.062948485025061</v>
      </c>
    </row>
    <row r="41" spans="1:29" x14ac:dyDescent="0.55000000000000004">
      <c r="A41" s="20" t="s">
        <v>170</v>
      </c>
      <c r="B41" s="19">
        <v>70629435.840000004</v>
      </c>
      <c r="C41" s="19">
        <v>1716927.07</v>
      </c>
      <c r="D41" s="19"/>
      <c r="E41" s="19">
        <f t="shared" si="7"/>
        <v>1716927.07</v>
      </c>
      <c r="F41" s="19">
        <v>15781253.709999997</v>
      </c>
      <c r="G41" s="19">
        <v>19353114</v>
      </c>
      <c r="H41" s="19">
        <v>6983186</v>
      </c>
      <c r="I41" s="19">
        <v>26000</v>
      </c>
      <c r="J41" s="19"/>
      <c r="K41" s="19"/>
      <c r="L41" s="19">
        <f t="shared" si="8"/>
        <v>42143553.709999993</v>
      </c>
      <c r="M41" s="19">
        <f t="shared" si="4"/>
        <v>43860480.779999994</v>
      </c>
      <c r="N41" s="65" t="s">
        <v>382</v>
      </c>
      <c r="O41" s="19">
        <v>74035802.50999999</v>
      </c>
      <c r="P41" s="19">
        <v>1963408.7799999998</v>
      </c>
      <c r="Q41" s="19"/>
      <c r="R41" s="19">
        <f t="shared" si="9"/>
        <v>1963408.7799999998</v>
      </c>
      <c r="S41" s="19">
        <v>10184772.990000002</v>
      </c>
      <c r="T41" s="19">
        <v>4969294</v>
      </c>
      <c r="U41" s="19"/>
      <c r="V41" s="19"/>
      <c r="W41" s="19"/>
      <c r="X41" s="19"/>
      <c r="Y41" s="19">
        <f t="shared" si="13"/>
        <v>15154066.990000002</v>
      </c>
      <c r="Z41" s="19">
        <f t="shared" si="14"/>
        <v>17117475.770000003</v>
      </c>
      <c r="AA41" s="50">
        <f t="shared" si="10"/>
        <v>14.355980187323841</v>
      </c>
      <c r="AB41" s="50">
        <f t="shared" si="11"/>
        <v>-64.041791315751851</v>
      </c>
      <c r="AC41" s="50">
        <f t="shared" si="12"/>
        <v>-60.972895267930063</v>
      </c>
    </row>
    <row r="42" spans="1:29" x14ac:dyDescent="0.55000000000000004">
      <c r="A42" s="20" t="s">
        <v>171</v>
      </c>
      <c r="B42" s="19">
        <v>65210611.259999998</v>
      </c>
      <c r="C42" s="19">
        <v>1767423.75</v>
      </c>
      <c r="D42" s="19"/>
      <c r="E42" s="19">
        <f t="shared" si="7"/>
        <v>1767423.75</v>
      </c>
      <c r="F42" s="19">
        <v>15702181.709999999</v>
      </c>
      <c r="G42" s="19">
        <v>13634892</v>
      </c>
      <c r="H42" s="19">
        <v>5886276</v>
      </c>
      <c r="I42" s="19">
        <v>1656860</v>
      </c>
      <c r="J42" s="19"/>
      <c r="K42" s="19">
        <v>6000</v>
      </c>
      <c r="L42" s="19">
        <f t="shared" si="8"/>
        <v>36886209.710000001</v>
      </c>
      <c r="M42" s="19">
        <f t="shared" si="4"/>
        <v>38653633.460000001</v>
      </c>
      <c r="N42" s="65" t="s">
        <v>383</v>
      </c>
      <c r="O42" s="19">
        <v>69144644.850000009</v>
      </c>
      <c r="P42" s="19">
        <v>1837930.18</v>
      </c>
      <c r="Q42" s="19"/>
      <c r="R42" s="19">
        <f t="shared" si="9"/>
        <v>1837930.18</v>
      </c>
      <c r="S42" s="19">
        <v>8576628.8500000015</v>
      </c>
      <c r="T42" s="19">
        <v>4756987</v>
      </c>
      <c r="U42" s="19">
        <v>1840890</v>
      </c>
      <c r="V42" s="19"/>
      <c r="W42" s="19"/>
      <c r="X42" s="19"/>
      <c r="Y42" s="19">
        <f t="shared" si="13"/>
        <v>15174505.850000001</v>
      </c>
      <c r="Z42" s="19">
        <f t="shared" si="14"/>
        <v>17012436.030000001</v>
      </c>
      <c r="AA42" s="50">
        <f t="shared" si="10"/>
        <v>3.9892204684926256</v>
      </c>
      <c r="AB42" s="50">
        <f t="shared" si="11"/>
        <v>-58.861303535109137</v>
      </c>
      <c r="AC42" s="50">
        <f t="shared" si="12"/>
        <v>-55.987485503516751</v>
      </c>
    </row>
    <row r="43" spans="1:29" x14ac:dyDescent="0.55000000000000004">
      <c r="A43" s="20" t="s">
        <v>172</v>
      </c>
      <c r="B43" s="19">
        <v>43116217.199999996</v>
      </c>
      <c r="C43" s="19">
        <v>1618742.59</v>
      </c>
      <c r="D43" s="19">
        <v>0</v>
      </c>
      <c r="E43" s="19">
        <f t="shared" si="7"/>
        <v>1618742.59</v>
      </c>
      <c r="F43" s="19">
        <v>7960522.5900000017</v>
      </c>
      <c r="G43" s="19"/>
      <c r="H43" s="19">
        <v>3847583</v>
      </c>
      <c r="I43" s="19">
        <v>3098432</v>
      </c>
      <c r="J43" s="19"/>
      <c r="K43" s="19"/>
      <c r="L43" s="19">
        <f t="shared" si="8"/>
        <v>14906537.590000002</v>
      </c>
      <c r="M43" s="19">
        <f t="shared" si="4"/>
        <v>16525280.180000002</v>
      </c>
      <c r="N43" s="65" t="s">
        <v>384</v>
      </c>
      <c r="O43" s="19">
        <v>45278067.57</v>
      </c>
      <c r="P43" s="19">
        <v>1707188.87</v>
      </c>
      <c r="Q43" s="19"/>
      <c r="R43" s="19">
        <f t="shared" si="9"/>
        <v>1707188.87</v>
      </c>
      <c r="S43" s="19">
        <v>4400521.5299999993</v>
      </c>
      <c r="T43" s="19">
        <v>3258718</v>
      </c>
      <c r="U43" s="19">
        <v>2319428</v>
      </c>
      <c r="V43" s="19"/>
      <c r="W43" s="19"/>
      <c r="X43" s="19"/>
      <c r="Y43" s="19">
        <f t="shared" si="13"/>
        <v>9978667.5299999993</v>
      </c>
      <c r="Z43" s="19">
        <f t="shared" si="14"/>
        <v>11685856.399999999</v>
      </c>
      <c r="AA43" s="50">
        <f t="shared" si="10"/>
        <v>5.4638878686697208</v>
      </c>
      <c r="AB43" s="50">
        <f t="shared" si="11"/>
        <v>-33.058448551498955</v>
      </c>
      <c r="AC43" s="50">
        <f t="shared" si="12"/>
        <v>-29.284972643652946</v>
      </c>
    </row>
    <row r="44" spans="1:29" x14ac:dyDescent="0.55000000000000004">
      <c r="A44" s="20" t="s">
        <v>173</v>
      </c>
      <c r="B44" s="19">
        <v>27469789.289999995</v>
      </c>
      <c r="C44" s="19">
        <v>396931.62</v>
      </c>
      <c r="D44" s="19"/>
      <c r="E44" s="19">
        <f t="shared" si="7"/>
        <v>396931.62</v>
      </c>
      <c r="F44" s="19">
        <v>5732036.4100000001</v>
      </c>
      <c r="G44" s="19"/>
      <c r="H44" s="19">
        <v>3360329</v>
      </c>
      <c r="I44" s="19">
        <v>1066967</v>
      </c>
      <c r="J44" s="19">
        <v>28552012.5</v>
      </c>
      <c r="K44" s="19"/>
      <c r="L44" s="19">
        <f t="shared" si="8"/>
        <v>38711344.909999996</v>
      </c>
      <c r="M44" s="19">
        <f t="shared" si="4"/>
        <v>39108276.529999994</v>
      </c>
      <c r="N44" s="65" t="s">
        <v>385</v>
      </c>
      <c r="O44" s="19">
        <v>30543844.749999996</v>
      </c>
      <c r="P44" s="19">
        <v>512637.67</v>
      </c>
      <c r="Q44" s="19"/>
      <c r="R44" s="19">
        <f t="shared" si="9"/>
        <v>512637.67</v>
      </c>
      <c r="S44" s="19">
        <v>3858237.7199999997</v>
      </c>
      <c r="T44" s="19">
        <v>2102788</v>
      </c>
      <c r="U44" s="19">
        <v>1040820</v>
      </c>
      <c r="V44" s="19"/>
      <c r="W44" s="19"/>
      <c r="X44" s="19"/>
      <c r="Y44" s="19">
        <f t="shared" si="13"/>
        <v>7001845.7199999997</v>
      </c>
      <c r="Z44" s="19">
        <f t="shared" si="14"/>
        <v>7514483.3899999997</v>
      </c>
      <c r="AA44" s="50">
        <f t="shared" si="10"/>
        <v>29.150121625482996</v>
      </c>
      <c r="AB44" s="50">
        <f t="shared" si="11"/>
        <v>-81.912677701385505</v>
      </c>
      <c r="AC44" s="50">
        <f t="shared" si="12"/>
        <v>-80.785439664579357</v>
      </c>
    </row>
    <row r="45" spans="1:29" x14ac:dyDescent="0.55000000000000004">
      <c r="A45" s="20" t="s">
        <v>174</v>
      </c>
      <c r="B45" s="19">
        <v>77703787.900000006</v>
      </c>
      <c r="C45" s="19">
        <v>1590129.54</v>
      </c>
      <c r="D45" s="19">
        <v>24085.62</v>
      </c>
      <c r="E45" s="19">
        <f t="shared" si="7"/>
        <v>1614215.1600000001</v>
      </c>
      <c r="F45" s="19">
        <v>13036913.280000001</v>
      </c>
      <c r="G45" s="19"/>
      <c r="H45" s="19">
        <v>7722049</v>
      </c>
      <c r="I45" s="19">
        <v>3809169</v>
      </c>
      <c r="J45" s="19"/>
      <c r="K45" s="19"/>
      <c r="L45" s="19">
        <f t="shared" si="8"/>
        <v>24568131.280000001</v>
      </c>
      <c r="M45" s="19">
        <f t="shared" si="4"/>
        <v>26182346.440000001</v>
      </c>
      <c r="N45" s="65" t="s">
        <v>386</v>
      </c>
      <c r="O45" s="19">
        <v>83359077.989999995</v>
      </c>
      <c r="P45" s="19">
        <v>1659375.87</v>
      </c>
      <c r="Q45" s="19"/>
      <c r="R45" s="19">
        <f t="shared" si="9"/>
        <v>1659375.87</v>
      </c>
      <c r="S45" s="19">
        <v>13482554.319999998</v>
      </c>
      <c r="T45" s="19">
        <v>5766984.4500000002</v>
      </c>
      <c r="U45" s="19">
        <v>4539784</v>
      </c>
      <c r="V45" s="19"/>
      <c r="W45" s="19"/>
      <c r="X45" s="19"/>
      <c r="Y45" s="19">
        <f t="shared" si="13"/>
        <v>23789322.77</v>
      </c>
      <c r="Z45" s="19">
        <f t="shared" si="14"/>
        <v>25448698.640000001</v>
      </c>
      <c r="AA45" s="50">
        <f t="shared" si="10"/>
        <v>2.7976883825078165</v>
      </c>
      <c r="AB45" s="50">
        <f t="shared" si="11"/>
        <v>-3.1699949056931351</v>
      </c>
      <c r="AC45" s="81">
        <f t="shared" si="12"/>
        <v>-2.8020704778360601</v>
      </c>
    </row>
    <row r="46" spans="1:29" x14ac:dyDescent="0.55000000000000004">
      <c r="A46" s="20" t="s">
        <v>175</v>
      </c>
      <c r="B46" s="19">
        <v>40880315.040000007</v>
      </c>
      <c r="C46" s="19">
        <v>1170178.97</v>
      </c>
      <c r="D46" s="19"/>
      <c r="E46" s="19">
        <f t="shared" si="7"/>
        <v>1170178.97</v>
      </c>
      <c r="F46" s="19">
        <v>3873380.33</v>
      </c>
      <c r="G46" s="19">
        <v>446285</v>
      </c>
      <c r="H46" s="19">
        <v>2243571</v>
      </c>
      <c r="I46" s="19">
        <v>1458468</v>
      </c>
      <c r="J46" s="19"/>
      <c r="K46" s="19">
        <v>5675718</v>
      </c>
      <c r="L46" s="19">
        <f t="shared" si="8"/>
        <v>13697422.33</v>
      </c>
      <c r="M46" s="19">
        <f t="shared" si="4"/>
        <v>14867601.300000001</v>
      </c>
      <c r="N46" s="65" t="s">
        <v>387</v>
      </c>
      <c r="O46" s="19">
        <v>42451311.88000001</v>
      </c>
      <c r="P46" s="19">
        <v>974058.29</v>
      </c>
      <c r="Q46" s="19"/>
      <c r="R46" s="19">
        <f t="shared" si="9"/>
        <v>974058.29</v>
      </c>
      <c r="S46" s="19">
        <v>3492656.9000000004</v>
      </c>
      <c r="T46" s="19">
        <v>2083908</v>
      </c>
      <c r="U46" s="19">
        <v>1499184</v>
      </c>
      <c r="V46" s="19">
        <v>11289720</v>
      </c>
      <c r="W46" s="19"/>
      <c r="X46" s="19"/>
      <c r="Y46" s="19">
        <f t="shared" si="13"/>
        <v>18365468.899999999</v>
      </c>
      <c r="Z46" s="19">
        <f t="shared" si="14"/>
        <v>19339527.189999998</v>
      </c>
      <c r="AA46" s="50">
        <f t="shared" si="10"/>
        <v>-16.759887592237273</v>
      </c>
      <c r="AB46" s="50">
        <f t="shared" si="11"/>
        <v>34.079744769029098</v>
      </c>
      <c r="AC46" s="50">
        <f t="shared" si="12"/>
        <v>30.078328035336789</v>
      </c>
    </row>
    <row r="47" spans="1:29" x14ac:dyDescent="0.55000000000000004">
      <c r="A47" s="20" t="s">
        <v>176</v>
      </c>
      <c r="B47" s="19">
        <v>59632612.080000006</v>
      </c>
      <c r="C47" s="19">
        <v>311959.64</v>
      </c>
      <c r="D47" s="19"/>
      <c r="E47" s="19">
        <f t="shared" si="7"/>
        <v>311959.64</v>
      </c>
      <c r="F47" s="19">
        <v>6644978.8699999992</v>
      </c>
      <c r="G47" s="19"/>
      <c r="H47" s="19">
        <v>6794704.9900000002</v>
      </c>
      <c r="I47" s="19">
        <v>918245</v>
      </c>
      <c r="J47" s="19"/>
      <c r="K47" s="19"/>
      <c r="L47" s="19">
        <f t="shared" si="8"/>
        <v>14357928.859999999</v>
      </c>
      <c r="M47" s="19">
        <f t="shared" si="4"/>
        <v>14669888.5</v>
      </c>
      <c r="N47" s="65" t="s">
        <v>388</v>
      </c>
      <c r="O47" s="19">
        <v>64337354.409999996</v>
      </c>
      <c r="P47" s="19">
        <v>1093004.6099999999</v>
      </c>
      <c r="Q47" s="19"/>
      <c r="R47" s="19">
        <f t="shared" si="9"/>
        <v>1093004.6099999999</v>
      </c>
      <c r="S47" s="19">
        <v>5686733.9899999993</v>
      </c>
      <c r="T47" s="19">
        <v>3810447.51</v>
      </c>
      <c r="U47" s="19">
        <v>1463285</v>
      </c>
      <c r="V47" s="19"/>
      <c r="W47" s="19"/>
      <c r="X47" s="19"/>
      <c r="Y47" s="19">
        <f t="shared" si="13"/>
        <v>10960466.5</v>
      </c>
      <c r="Z47" s="19">
        <f t="shared" si="14"/>
        <v>12053471.109999999</v>
      </c>
      <c r="AA47" s="50">
        <f t="shared" si="10"/>
        <v>250.36731354094388</v>
      </c>
      <c r="AB47" s="50">
        <f t="shared" si="11"/>
        <v>-23.662621490381166</v>
      </c>
      <c r="AC47" s="81">
        <f t="shared" si="12"/>
        <v>-17.835291590662059</v>
      </c>
    </row>
    <row r="48" spans="1:29" x14ac:dyDescent="0.55000000000000004">
      <c r="A48" s="20" t="s">
        <v>177</v>
      </c>
      <c r="B48" s="19">
        <v>33080306.740000002</v>
      </c>
      <c r="C48" s="19">
        <v>931300.23</v>
      </c>
      <c r="D48" s="19"/>
      <c r="E48" s="19">
        <f t="shared" si="7"/>
        <v>931300.23</v>
      </c>
      <c r="F48" s="19">
        <v>6653506.6799999997</v>
      </c>
      <c r="G48" s="19">
        <v>1191651</v>
      </c>
      <c r="H48" s="19">
        <v>1851973</v>
      </c>
      <c r="I48" s="19">
        <v>1349260</v>
      </c>
      <c r="J48" s="19"/>
      <c r="K48" s="19"/>
      <c r="L48" s="19">
        <f t="shared" si="8"/>
        <v>11046390.68</v>
      </c>
      <c r="M48" s="19">
        <f t="shared" si="4"/>
        <v>11977690.91</v>
      </c>
      <c r="N48" s="65" t="s">
        <v>389</v>
      </c>
      <c r="O48" s="19">
        <v>34433078.75</v>
      </c>
      <c r="P48" s="19">
        <v>2084654.0000000002</v>
      </c>
      <c r="Q48" s="19"/>
      <c r="R48" s="19">
        <f t="shared" si="9"/>
        <v>2084654.0000000002</v>
      </c>
      <c r="S48" s="19">
        <v>4697005.8000000007</v>
      </c>
      <c r="T48" s="19">
        <v>1616776</v>
      </c>
      <c r="U48" s="19">
        <v>1398465</v>
      </c>
      <c r="V48" s="19">
        <v>7000</v>
      </c>
      <c r="W48" s="19"/>
      <c r="X48" s="19"/>
      <c r="Y48" s="19">
        <f t="shared" si="13"/>
        <v>7719246.8000000007</v>
      </c>
      <c r="Z48" s="19">
        <f t="shared" si="14"/>
        <v>9803900.8000000007</v>
      </c>
      <c r="AA48" s="50">
        <f t="shared" si="10"/>
        <v>123.84338936542518</v>
      </c>
      <c r="AB48" s="50">
        <f t="shared" si="11"/>
        <v>-30.119737535844592</v>
      </c>
      <c r="AC48" s="81">
        <f t="shared" si="12"/>
        <v>-18.148657586289303</v>
      </c>
    </row>
    <row r="49" spans="1:29" x14ac:dyDescent="0.55000000000000004">
      <c r="A49" s="20" t="s">
        <v>178</v>
      </c>
      <c r="B49" s="19">
        <v>42115215.900000006</v>
      </c>
      <c r="C49" s="19">
        <v>893404.59</v>
      </c>
      <c r="D49" s="19">
        <v>270586.78999999998</v>
      </c>
      <c r="E49" s="19">
        <f t="shared" si="7"/>
        <v>1163991.3799999999</v>
      </c>
      <c r="F49" s="19">
        <v>7696651.0300000012</v>
      </c>
      <c r="G49" s="19"/>
      <c r="H49" s="19">
        <v>2843347</v>
      </c>
      <c r="I49" s="19">
        <v>2389730</v>
      </c>
      <c r="J49" s="19"/>
      <c r="K49" s="19"/>
      <c r="L49" s="19">
        <f t="shared" si="8"/>
        <v>12929728.030000001</v>
      </c>
      <c r="M49" s="19">
        <f t="shared" si="4"/>
        <v>14093719.41</v>
      </c>
      <c r="N49" s="65" t="s">
        <v>390</v>
      </c>
      <c r="O49" s="19">
        <v>43204552.159999996</v>
      </c>
      <c r="P49" s="19">
        <v>1047525.6800000002</v>
      </c>
      <c r="Q49" s="19"/>
      <c r="R49" s="19">
        <f t="shared" si="9"/>
        <v>1047525.6800000002</v>
      </c>
      <c r="S49" s="19">
        <v>5048781.38</v>
      </c>
      <c r="T49" s="19">
        <v>2435984</v>
      </c>
      <c r="U49" s="19">
        <v>2157687</v>
      </c>
      <c r="V49" s="19">
        <v>18250</v>
      </c>
      <c r="W49" s="19"/>
      <c r="X49" s="19"/>
      <c r="Y49" s="19">
        <f t="shared" si="13"/>
        <v>9660702.379999999</v>
      </c>
      <c r="Z49" s="19">
        <f t="shared" si="14"/>
        <v>10708228.059999999</v>
      </c>
      <c r="AA49" s="50">
        <f t="shared" si="10"/>
        <v>-10.005718427227505</v>
      </c>
      <c r="AB49" s="50">
        <f t="shared" si="11"/>
        <v>-25.283019429450459</v>
      </c>
      <c r="AC49" s="50">
        <f t="shared" si="12"/>
        <v>-24.021276793675014</v>
      </c>
    </row>
    <row r="50" spans="1:29" x14ac:dyDescent="0.55000000000000004">
      <c r="A50" s="20" t="s">
        <v>179</v>
      </c>
      <c r="B50" s="19">
        <v>50886020.469999999</v>
      </c>
      <c r="C50" s="19">
        <v>1533636.8</v>
      </c>
      <c r="D50" s="19"/>
      <c r="E50" s="19">
        <f t="shared" si="7"/>
        <v>1533636.8</v>
      </c>
      <c r="F50" s="19">
        <v>8177464.2299999995</v>
      </c>
      <c r="G50" s="19">
        <v>15565229.25</v>
      </c>
      <c r="H50" s="19">
        <v>5765530.4399999995</v>
      </c>
      <c r="I50" s="19">
        <v>1992469</v>
      </c>
      <c r="J50" s="19"/>
      <c r="K50" s="19">
        <v>4079811.36</v>
      </c>
      <c r="L50" s="19">
        <f t="shared" si="8"/>
        <v>35580504.280000001</v>
      </c>
      <c r="M50" s="19">
        <f t="shared" si="4"/>
        <v>37114141.079999998</v>
      </c>
      <c r="N50" s="65" t="s">
        <v>391</v>
      </c>
      <c r="O50" s="19">
        <v>53410535.519999996</v>
      </c>
      <c r="P50" s="19">
        <v>1703491.7599999995</v>
      </c>
      <c r="Q50" s="19"/>
      <c r="R50" s="19">
        <f t="shared" si="9"/>
        <v>1703491.7599999995</v>
      </c>
      <c r="S50" s="19">
        <v>5835862.4099999983</v>
      </c>
      <c r="T50" s="19">
        <v>4153292</v>
      </c>
      <c r="U50" s="19">
        <v>2234235</v>
      </c>
      <c r="V50" s="19">
        <v>1944302.0000000002</v>
      </c>
      <c r="W50" s="19"/>
      <c r="X50" s="19"/>
      <c r="Y50" s="19">
        <f t="shared" si="13"/>
        <v>14167691.409999998</v>
      </c>
      <c r="Z50" s="19">
        <f t="shared" si="14"/>
        <v>15871183.169999998</v>
      </c>
      <c r="AA50" s="50">
        <f t="shared" si="10"/>
        <v>11.075305443896461</v>
      </c>
      <c r="AB50" s="50">
        <f t="shared" si="11"/>
        <v>-60.181308003653747</v>
      </c>
      <c r="AC50" s="50">
        <f t="shared" si="12"/>
        <v>-57.236830199601108</v>
      </c>
    </row>
    <row r="51" spans="1:29" x14ac:dyDescent="0.55000000000000004">
      <c r="A51" s="20" t="s">
        <v>180</v>
      </c>
      <c r="B51" s="19">
        <v>36124253.719999991</v>
      </c>
      <c r="C51" s="19">
        <v>820848.24</v>
      </c>
      <c r="D51" s="19"/>
      <c r="E51" s="19">
        <f t="shared" si="7"/>
        <v>820848.24</v>
      </c>
      <c r="F51" s="19">
        <v>7534666.879999999</v>
      </c>
      <c r="G51" s="19"/>
      <c r="H51" s="19">
        <v>3375107</v>
      </c>
      <c r="I51" s="19">
        <v>1838824</v>
      </c>
      <c r="J51" s="19">
        <v>284088</v>
      </c>
      <c r="K51" s="19">
        <v>7508758.0899999999</v>
      </c>
      <c r="L51" s="19">
        <f t="shared" si="8"/>
        <v>20541443.969999999</v>
      </c>
      <c r="M51" s="19">
        <f t="shared" si="4"/>
        <v>21362292.209999997</v>
      </c>
      <c r="N51" s="65" t="s">
        <v>392</v>
      </c>
      <c r="O51" s="19">
        <v>36532654.019999996</v>
      </c>
      <c r="P51" s="19">
        <v>884708.94000000006</v>
      </c>
      <c r="Q51" s="19"/>
      <c r="R51" s="19">
        <f t="shared" si="9"/>
        <v>884708.94000000006</v>
      </c>
      <c r="S51" s="19">
        <v>6332820.75</v>
      </c>
      <c r="T51" s="19">
        <v>2696677</v>
      </c>
      <c r="U51" s="19">
        <v>1889820</v>
      </c>
      <c r="V51" s="19">
        <v>2076489.48</v>
      </c>
      <c r="W51" s="19"/>
      <c r="X51" s="19"/>
      <c r="Y51" s="19">
        <f t="shared" si="13"/>
        <v>12995807.23</v>
      </c>
      <c r="Z51" s="19">
        <f t="shared" si="14"/>
        <v>13880516.17</v>
      </c>
      <c r="AA51" s="50">
        <f t="shared" si="10"/>
        <v>7.7798424712465817</v>
      </c>
      <c r="AB51" s="50">
        <f t="shared" si="11"/>
        <v>-36.733721110454141</v>
      </c>
      <c r="AC51" s="50">
        <f t="shared" si="12"/>
        <v>-35.02328292512388</v>
      </c>
    </row>
    <row r="52" spans="1:29" x14ac:dyDescent="0.55000000000000004">
      <c r="A52" s="20" t="s">
        <v>181</v>
      </c>
      <c r="B52" s="19">
        <v>76685300.820000023</v>
      </c>
      <c r="C52" s="19">
        <v>520820.44</v>
      </c>
      <c r="D52" s="19"/>
      <c r="E52" s="19">
        <f t="shared" si="7"/>
        <v>520820.44</v>
      </c>
      <c r="F52" s="19">
        <v>14924051.810000001</v>
      </c>
      <c r="G52" s="19"/>
      <c r="H52" s="19">
        <v>7178196</v>
      </c>
      <c r="I52" s="19">
        <v>2563149</v>
      </c>
      <c r="J52" s="19">
        <v>16161437.25</v>
      </c>
      <c r="K52" s="19"/>
      <c r="L52" s="19">
        <f t="shared" si="8"/>
        <v>40826834.060000002</v>
      </c>
      <c r="M52" s="19">
        <f t="shared" si="4"/>
        <v>41347654.5</v>
      </c>
      <c r="N52" s="65" t="s">
        <v>393</v>
      </c>
      <c r="O52" s="19">
        <v>78555299.209999979</v>
      </c>
      <c r="P52" s="19">
        <v>1624277.5</v>
      </c>
      <c r="Q52" s="19">
        <v>1</v>
      </c>
      <c r="R52" s="19">
        <f t="shared" si="9"/>
        <v>1624278.5</v>
      </c>
      <c r="S52" s="19">
        <v>8914055.540000001</v>
      </c>
      <c r="T52" s="19">
        <v>5599285</v>
      </c>
      <c r="U52" s="19">
        <v>3135630</v>
      </c>
      <c r="V52" s="19">
        <v>2446230.0099999998</v>
      </c>
      <c r="W52" s="19"/>
      <c r="X52" s="19"/>
      <c r="Y52" s="19">
        <f t="shared" si="13"/>
        <v>20095200.549999997</v>
      </c>
      <c r="Z52" s="19">
        <f t="shared" si="14"/>
        <v>21719479.049999997</v>
      </c>
      <c r="AA52" s="50">
        <f t="shared" si="10"/>
        <v>211.8691923842313</v>
      </c>
      <c r="AB52" s="50">
        <f t="shared" si="11"/>
        <v>-50.779429723922128</v>
      </c>
      <c r="AC52" s="50">
        <f t="shared" si="12"/>
        <v>-47.471073480117241</v>
      </c>
    </row>
    <row r="53" spans="1:29" x14ac:dyDescent="0.55000000000000004">
      <c r="A53" s="20" t="s">
        <v>182</v>
      </c>
      <c r="B53" s="19">
        <v>14561522.85</v>
      </c>
      <c r="C53" s="19">
        <v>1375606.41</v>
      </c>
      <c r="D53" s="19"/>
      <c r="E53" s="19">
        <f t="shared" si="7"/>
        <v>1375606.41</v>
      </c>
      <c r="F53" s="19">
        <v>8512680.5</v>
      </c>
      <c r="G53" s="19"/>
      <c r="H53" s="19">
        <v>1699299.5</v>
      </c>
      <c r="I53" s="19">
        <v>1492957</v>
      </c>
      <c r="J53" s="19"/>
      <c r="K53" s="19"/>
      <c r="L53" s="19">
        <f t="shared" si="8"/>
        <v>11704937</v>
      </c>
      <c r="M53" s="19">
        <f t="shared" si="4"/>
        <v>13080543.41</v>
      </c>
      <c r="N53" s="65" t="s">
        <v>394</v>
      </c>
      <c r="O53" s="19">
        <v>16259674.790000001</v>
      </c>
      <c r="P53" s="19">
        <v>1569910.3000000005</v>
      </c>
      <c r="Q53" s="19"/>
      <c r="R53" s="19">
        <f t="shared" si="9"/>
        <v>1569910.3000000005</v>
      </c>
      <c r="S53" s="19">
        <v>4830330</v>
      </c>
      <c r="T53" s="19">
        <v>1500607</v>
      </c>
      <c r="U53" s="19">
        <v>1111138</v>
      </c>
      <c r="V53" s="19"/>
      <c r="W53" s="19"/>
      <c r="X53" s="19"/>
      <c r="Y53" s="19">
        <f t="shared" si="13"/>
        <v>7442075</v>
      </c>
      <c r="Z53" s="19">
        <f t="shared" si="14"/>
        <v>9011985.3000000007</v>
      </c>
      <c r="AA53" s="50">
        <f t="shared" si="10"/>
        <v>14.124962531978941</v>
      </c>
      <c r="AB53" s="50">
        <f t="shared" si="11"/>
        <v>-36.41935022802771</v>
      </c>
      <c r="AC53" s="50">
        <f t="shared" si="12"/>
        <v>-31.103892112690136</v>
      </c>
    </row>
    <row r="54" spans="1:29" x14ac:dyDescent="0.55000000000000004">
      <c r="A54" s="20" t="s">
        <v>183</v>
      </c>
      <c r="B54" s="19">
        <v>65223185.450000003</v>
      </c>
      <c r="C54" s="19">
        <v>509278.43</v>
      </c>
      <c r="D54" s="19">
        <v>2</v>
      </c>
      <c r="E54" s="19">
        <f t="shared" si="7"/>
        <v>509280.43</v>
      </c>
      <c r="F54" s="19">
        <v>9085550.0199999996</v>
      </c>
      <c r="G54" s="19">
        <v>99317400</v>
      </c>
      <c r="H54" s="19">
        <v>4607188</v>
      </c>
      <c r="I54" s="19">
        <v>3573265.92</v>
      </c>
      <c r="J54" s="19"/>
      <c r="K54" s="19"/>
      <c r="L54" s="19">
        <f t="shared" si="8"/>
        <v>116583403.94</v>
      </c>
      <c r="M54" s="19">
        <f t="shared" si="4"/>
        <v>117092684.37</v>
      </c>
      <c r="N54" s="65" t="s">
        <v>395</v>
      </c>
      <c r="O54" s="19">
        <v>67059640.409999989</v>
      </c>
      <c r="P54" s="19">
        <v>944735.43</v>
      </c>
      <c r="Q54" s="19"/>
      <c r="R54" s="19">
        <f t="shared" si="9"/>
        <v>944735.43</v>
      </c>
      <c r="S54" s="19">
        <v>7828541.8700000001</v>
      </c>
      <c r="T54" s="19">
        <v>4097574</v>
      </c>
      <c r="U54" s="19">
        <v>2738634</v>
      </c>
      <c r="V54" s="19"/>
      <c r="W54" s="19"/>
      <c r="X54" s="19"/>
      <c r="Y54" s="19">
        <f t="shared" si="13"/>
        <v>14664749.870000001</v>
      </c>
      <c r="Z54" s="19">
        <f t="shared" si="14"/>
        <v>15609485.300000001</v>
      </c>
      <c r="AA54" s="50">
        <f t="shared" si="10"/>
        <v>85.503972732665204</v>
      </c>
      <c r="AB54" s="50">
        <f t="shared" si="11"/>
        <v>-87.421237179223851</v>
      </c>
      <c r="AC54" s="50">
        <f t="shared" si="12"/>
        <v>-86.669119950589106</v>
      </c>
    </row>
    <row r="55" spans="1:29" x14ac:dyDescent="0.55000000000000004">
      <c r="A55" s="20" t="s">
        <v>184</v>
      </c>
      <c r="B55" s="19">
        <v>30014230.659999996</v>
      </c>
      <c r="C55" s="19">
        <v>343395.59</v>
      </c>
      <c r="D55" s="19"/>
      <c r="E55" s="19">
        <f t="shared" si="7"/>
        <v>343395.59</v>
      </c>
      <c r="F55" s="19">
        <v>6926800.8699999992</v>
      </c>
      <c r="G55" s="19"/>
      <c r="H55" s="19">
        <v>2357381</v>
      </c>
      <c r="I55" s="19">
        <v>1998238</v>
      </c>
      <c r="J55" s="19"/>
      <c r="K55" s="19"/>
      <c r="L55" s="19">
        <f t="shared" si="8"/>
        <v>11282419.869999999</v>
      </c>
      <c r="M55" s="19">
        <f t="shared" si="4"/>
        <v>11625815.459999999</v>
      </c>
      <c r="N55" s="65" t="s">
        <v>396</v>
      </c>
      <c r="O55" s="19">
        <v>30578295.820000008</v>
      </c>
      <c r="P55" s="19">
        <v>431873.07</v>
      </c>
      <c r="Q55" s="19"/>
      <c r="R55" s="19">
        <f t="shared" si="9"/>
        <v>431873.07</v>
      </c>
      <c r="S55" s="19">
        <v>5220774.26</v>
      </c>
      <c r="T55" s="19">
        <v>1183889</v>
      </c>
      <c r="U55" s="19">
        <v>3468935</v>
      </c>
      <c r="V55" s="19"/>
      <c r="W55" s="19"/>
      <c r="X55" s="19"/>
      <c r="Y55" s="19">
        <f t="shared" si="13"/>
        <v>9873598.2599999998</v>
      </c>
      <c r="Z55" s="19">
        <f t="shared" si="14"/>
        <v>10305471.33</v>
      </c>
      <c r="AA55" s="50">
        <f t="shared" si="10"/>
        <v>25.765467751056434</v>
      </c>
      <c r="AB55" s="50">
        <f t="shared" si="11"/>
        <v>-12.486874502393427</v>
      </c>
      <c r="AC55" s="81">
        <f t="shared" si="12"/>
        <v>-11.357002307002034</v>
      </c>
    </row>
    <row r="56" spans="1:29" x14ac:dyDescent="0.55000000000000004">
      <c r="A56" s="20" t="s">
        <v>185</v>
      </c>
      <c r="B56" s="19">
        <v>37022101.549999997</v>
      </c>
      <c r="C56" s="19">
        <v>937913.35</v>
      </c>
      <c r="D56" s="19"/>
      <c r="E56" s="19">
        <f t="shared" si="7"/>
        <v>937913.35</v>
      </c>
      <c r="F56" s="19">
        <v>9744100.9399999976</v>
      </c>
      <c r="G56" s="19"/>
      <c r="H56" s="19">
        <v>4009917</v>
      </c>
      <c r="I56" s="19">
        <v>2505216</v>
      </c>
      <c r="J56" s="19"/>
      <c r="K56" s="19"/>
      <c r="L56" s="19">
        <f t="shared" si="8"/>
        <v>16259233.939999998</v>
      </c>
      <c r="M56" s="19">
        <f t="shared" si="4"/>
        <v>17197147.289999999</v>
      </c>
      <c r="N56" s="65" t="s">
        <v>397</v>
      </c>
      <c r="O56" s="19">
        <v>38407909.990000002</v>
      </c>
      <c r="P56" s="19">
        <v>959637.78</v>
      </c>
      <c r="Q56" s="19"/>
      <c r="R56" s="19">
        <f t="shared" si="9"/>
        <v>959637.78</v>
      </c>
      <c r="S56" s="19">
        <v>7018111.0000000009</v>
      </c>
      <c r="T56" s="19">
        <v>2527524</v>
      </c>
      <c r="U56" s="19">
        <v>3347025</v>
      </c>
      <c r="V56" s="19"/>
      <c r="W56" s="19"/>
      <c r="X56" s="19"/>
      <c r="Y56" s="19">
        <f t="shared" si="13"/>
        <v>12892660</v>
      </c>
      <c r="Z56" s="19">
        <f t="shared" si="14"/>
        <v>13852297.779999999</v>
      </c>
      <c r="AA56" s="50">
        <f t="shared" si="10"/>
        <v>2.3162512827011206</v>
      </c>
      <c r="AB56" s="50">
        <f t="shared" si="11"/>
        <v>-20.705612284215636</v>
      </c>
      <c r="AC56" s="81">
        <f t="shared" si="12"/>
        <v>-19.450025365224398</v>
      </c>
    </row>
    <row r="57" spans="1:29" x14ac:dyDescent="0.55000000000000004">
      <c r="A57" s="20" t="s">
        <v>186</v>
      </c>
      <c r="B57" s="19">
        <v>21466656.879999995</v>
      </c>
      <c r="C57" s="19">
        <v>450126.55</v>
      </c>
      <c r="D57" s="19">
        <v>0</v>
      </c>
      <c r="E57" s="19">
        <f t="shared" si="7"/>
        <v>450126.55</v>
      </c>
      <c r="F57" s="19">
        <v>6303933.5999999987</v>
      </c>
      <c r="G57" s="19"/>
      <c r="H57" s="19">
        <v>2750221</v>
      </c>
      <c r="I57" s="19">
        <v>3317741</v>
      </c>
      <c r="J57" s="19"/>
      <c r="K57" s="19"/>
      <c r="L57" s="19">
        <f t="shared" si="8"/>
        <v>12371895.599999998</v>
      </c>
      <c r="M57" s="19">
        <f t="shared" si="4"/>
        <v>12822022.149999999</v>
      </c>
      <c r="N57" s="65" t="s">
        <v>398</v>
      </c>
      <c r="O57" s="19">
        <v>22498766.249999996</v>
      </c>
      <c r="P57" s="19">
        <v>535680.35</v>
      </c>
      <c r="Q57" s="19"/>
      <c r="R57" s="19">
        <f t="shared" si="9"/>
        <v>535680.35</v>
      </c>
      <c r="S57" s="19">
        <v>5780705.0800000001</v>
      </c>
      <c r="T57" s="19">
        <v>2144674.25</v>
      </c>
      <c r="U57" s="19">
        <v>2686040</v>
      </c>
      <c r="V57" s="19"/>
      <c r="W57" s="19"/>
      <c r="X57" s="19"/>
      <c r="Y57" s="19">
        <f t="shared" si="13"/>
        <v>10611419.33</v>
      </c>
      <c r="Z57" s="19">
        <f t="shared" si="14"/>
        <v>11147099.68</v>
      </c>
      <c r="AA57" s="50">
        <f t="shared" si="10"/>
        <v>19.00661047432105</v>
      </c>
      <c r="AB57" s="50">
        <f t="shared" si="11"/>
        <v>-14.229640524932961</v>
      </c>
      <c r="AC57" s="81">
        <f t="shared" si="12"/>
        <v>-13.062857405842175</v>
      </c>
    </row>
    <row r="58" spans="1:29" x14ac:dyDescent="0.55000000000000004">
      <c r="A58" s="20" t="s">
        <v>187</v>
      </c>
      <c r="B58" s="19">
        <v>43867005.560000002</v>
      </c>
      <c r="C58" s="19">
        <v>376829.26</v>
      </c>
      <c r="D58" s="19"/>
      <c r="E58" s="19">
        <f t="shared" si="7"/>
        <v>376829.26</v>
      </c>
      <c r="F58" s="19">
        <v>11591952.199999999</v>
      </c>
      <c r="G58" s="19"/>
      <c r="H58" s="19">
        <v>3201865</v>
      </c>
      <c r="I58" s="19">
        <v>1283706</v>
      </c>
      <c r="J58" s="19"/>
      <c r="K58" s="19"/>
      <c r="L58" s="19">
        <f t="shared" si="8"/>
        <v>16077523.199999999</v>
      </c>
      <c r="M58" s="19">
        <f t="shared" si="4"/>
        <v>16454352.459999999</v>
      </c>
      <c r="N58" s="65" t="s">
        <v>399</v>
      </c>
      <c r="O58" s="19">
        <v>45091327.439999998</v>
      </c>
      <c r="P58" s="19">
        <v>522348.62</v>
      </c>
      <c r="Q58" s="19"/>
      <c r="R58" s="19">
        <f t="shared" si="9"/>
        <v>522348.62</v>
      </c>
      <c r="S58" s="19">
        <v>9173975.6899999995</v>
      </c>
      <c r="T58" s="19">
        <v>3087285</v>
      </c>
      <c r="U58" s="19">
        <v>1433740</v>
      </c>
      <c r="V58" s="19"/>
      <c r="W58" s="19"/>
      <c r="X58" s="19"/>
      <c r="Y58" s="19">
        <f t="shared" si="13"/>
        <v>13695000.689999999</v>
      </c>
      <c r="Z58" s="19">
        <f t="shared" si="14"/>
        <v>14217349.309999999</v>
      </c>
      <c r="AA58" s="50">
        <f t="shared" si="10"/>
        <v>38.616788940434184</v>
      </c>
      <c r="AB58" s="50">
        <f t="shared" si="11"/>
        <v>-14.818964839061776</v>
      </c>
      <c r="AC58" s="81">
        <f t="shared" si="12"/>
        <v>-13.595206225453618</v>
      </c>
    </row>
    <row r="59" spans="1:29" x14ac:dyDescent="0.55000000000000004">
      <c r="A59" s="20" t="s">
        <v>188</v>
      </c>
      <c r="B59" s="19">
        <v>47833510.110000007</v>
      </c>
      <c r="C59" s="19">
        <v>698030.87</v>
      </c>
      <c r="D59" s="19"/>
      <c r="E59" s="19">
        <f t="shared" si="7"/>
        <v>698030.87</v>
      </c>
      <c r="F59" s="19">
        <v>7902185.5600000005</v>
      </c>
      <c r="G59" s="19">
        <v>76875870</v>
      </c>
      <c r="H59" s="19">
        <v>4161269.7599999998</v>
      </c>
      <c r="I59" s="19">
        <v>2140763</v>
      </c>
      <c r="J59" s="19"/>
      <c r="K59" s="19"/>
      <c r="L59" s="19">
        <f t="shared" si="8"/>
        <v>91080088.320000008</v>
      </c>
      <c r="M59" s="19">
        <f t="shared" si="4"/>
        <v>91778119.190000013</v>
      </c>
      <c r="N59" s="65" t="s">
        <v>400</v>
      </c>
      <c r="O59" s="19">
        <v>50012934.539999992</v>
      </c>
      <c r="P59" s="19">
        <v>695769.69</v>
      </c>
      <c r="Q59" s="19">
        <v>2</v>
      </c>
      <c r="R59" s="19">
        <f t="shared" si="9"/>
        <v>695771.69</v>
      </c>
      <c r="S59" s="19">
        <v>6581602.6700000009</v>
      </c>
      <c r="T59" s="19">
        <v>3648780</v>
      </c>
      <c r="U59" s="19">
        <v>3291874</v>
      </c>
      <c r="V59" s="19"/>
      <c r="W59" s="19"/>
      <c r="X59" s="19"/>
      <c r="Y59" s="19">
        <f t="shared" si="13"/>
        <v>13522256.670000002</v>
      </c>
      <c r="Z59" s="19">
        <f t="shared" si="14"/>
        <v>14218028.360000001</v>
      </c>
      <c r="AA59" s="50">
        <f t="shared" si="10"/>
        <v>-0.32365044256567782</v>
      </c>
      <c r="AB59" s="50">
        <f t="shared" si="11"/>
        <v>-85.15344361273452</v>
      </c>
      <c r="AC59" s="50">
        <f t="shared" si="12"/>
        <v>-84.508259173882507</v>
      </c>
    </row>
    <row r="60" spans="1:29" x14ac:dyDescent="0.55000000000000004">
      <c r="A60" s="20" t="s">
        <v>189</v>
      </c>
      <c r="B60" s="19">
        <v>40329008.259999998</v>
      </c>
      <c r="C60" s="19">
        <v>834048.46</v>
      </c>
      <c r="D60" s="19">
        <v>1212542.8500000001</v>
      </c>
      <c r="E60" s="19">
        <f t="shared" si="7"/>
        <v>2046591.31</v>
      </c>
      <c r="F60" s="19">
        <v>7836971.5799999991</v>
      </c>
      <c r="G60" s="19">
        <v>251706342</v>
      </c>
      <c r="H60" s="19">
        <v>2100715</v>
      </c>
      <c r="I60" s="19">
        <v>971778</v>
      </c>
      <c r="J60" s="19"/>
      <c r="K60" s="19"/>
      <c r="L60" s="19">
        <f t="shared" si="8"/>
        <v>262615806.58000001</v>
      </c>
      <c r="M60" s="19">
        <f t="shared" si="4"/>
        <v>264662397.89000002</v>
      </c>
      <c r="N60" s="65" t="s">
        <v>401</v>
      </c>
      <c r="O60" s="19">
        <v>41530001.000000007</v>
      </c>
      <c r="P60" s="19">
        <v>863725.39</v>
      </c>
      <c r="Q60" s="19"/>
      <c r="R60" s="19">
        <f t="shared" si="9"/>
        <v>863725.39</v>
      </c>
      <c r="S60" s="19">
        <v>6870788.9199999999</v>
      </c>
      <c r="T60" s="19">
        <v>1634732</v>
      </c>
      <c r="U60" s="19">
        <v>1313425.7</v>
      </c>
      <c r="V60" s="19"/>
      <c r="W60" s="19"/>
      <c r="X60" s="19"/>
      <c r="Y60" s="19">
        <f t="shared" si="13"/>
        <v>9818946.6199999992</v>
      </c>
      <c r="Z60" s="19">
        <f t="shared" si="14"/>
        <v>10682672.01</v>
      </c>
      <c r="AA60" s="50">
        <f t="shared" si="10"/>
        <v>-57.796879827462959</v>
      </c>
      <c r="AB60" s="50">
        <f t="shared" si="11"/>
        <v>-96.261098390127216</v>
      </c>
      <c r="AC60" s="50">
        <f t="shared" si="12"/>
        <v>-95.963660839179752</v>
      </c>
    </row>
    <row r="61" spans="1:29" x14ac:dyDescent="0.55000000000000004">
      <c r="A61" s="20" t="s">
        <v>190</v>
      </c>
      <c r="B61" s="19">
        <v>51562232.519999996</v>
      </c>
      <c r="C61" s="19">
        <v>159347.35</v>
      </c>
      <c r="D61" s="19"/>
      <c r="E61" s="19">
        <f t="shared" si="7"/>
        <v>159347.35</v>
      </c>
      <c r="F61" s="19">
        <v>5940609.0699999994</v>
      </c>
      <c r="G61" s="19">
        <v>27699678</v>
      </c>
      <c r="H61" s="19">
        <v>6456338</v>
      </c>
      <c r="I61" s="19">
        <v>2682847</v>
      </c>
      <c r="J61" s="19"/>
      <c r="K61" s="19">
        <v>23534.29</v>
      </c>
      <c r="L61" s="19">
        <f t="shared" si="8"/>
        <v>42803006.359999999</v>
      </c>
      <c r="M61" s="19">
        <f t="shared" si="4"/>
        <v>42962353.710000001</v>
      </c>
      <c r="N61" s="65" t="s">
        <v>402</v>
      </c>
      <c r="O61" s="19">
        <v>54561551.460000008</v>
      </c>
      <c r="P61" s="19">
        <v>924268.52</v>
      </c>
      <c r="Q61" s="19"/>
      <c r="R61" s="19">
        <f t="shared" si="9"/>
        <v>924268.52</v>
      </c>
      <c r="S61" s="19">
        <v>6489965.54</v>
      </c>
      <c r="T61" s="19">
        <v>3567496.25</v>
      </c>
      <c r="U61" s="19">
        <v>2819147.75</v>
      </c>
      <c r="V61" s="19"/>
      <c r="W61" s="19"/>
      <c r="X61" s="19"/>
      <c r="Y61" s="19">
        <f t="shared" si="13"/>
        <v>12876609.539999999</v>
      </c>
      <c r="Z61" s="19">
        <f t="shared" si="14"/>
        <v>13800878.059999999</v>
      </c>
      <c r="AA61" s="50">
        <f t="shared" si="10"/>
        <v>480.03381920063305</v>
      </c>
      <c r="AB61" s="50">
        <f t="shared" si="11"/>
        <v>-69.916576813087204</v>
      </c>
      <c r="AC61" s="50">
        <f t="shared" si="12"/>
        <v>-67.876811049140258</v>
      </c>
    </row>
    <row r="62" spans="1:29" x14ac:dyDescent="0.55000000000000004">
      <c r="A62" s="20" t="s">
        <v>191</v>
      </c>
      <c r="B62" s="19">
        <v>42947088.870000005</v>
      </c>
      <c r="C62" s="19">
        <v>1168141.98</v>
      </c>
      <c r="D62" s="19"/>
      <c r="E62" s="19">
        <f t="shared" si="7"/>
        <v>1168141.98</v>
      </c>
      <c r="F62" s="19">
        <v>7903580.0299999993</v>
      </c>
      <c r="G62" s="19"/>
      <c r="H62" s="19">
        <v>2311487</v>
      </c>
      <c r="I62" s="19">
        <v>334365</v>
      </c>
      <c r="J62" s="19"/>
      <c r="K62" s="19"/>
      <c r="L62" s="19">
        <f t="shared" si="8"/>
        <v>10549432.029999999</v>
      </c>
      <c r="M62" s="19">
        <f t="shared" si="4"/>
        <v>11717574.01</v>
      </c>
      <c r="N62" s="65" t="s">
        <v>403</v>
      </c>
      <c r="O62" s="19">
        <v>44585707.400000006</v>
      </c>
      <c r="P62" s="19">
        <v>1193001.32</v>
      </c>
      <c r="Q62" s="19">
        <v>235200</v>
      </c>
      <c r="R62" s="19">
        <f t="shared" si="9"/>
        <v>1428201.32</v>
      </c>
      <c r="S62" s="19">
        <v>5030036.0600000015</v>
      </c>
      <c r="T62" s="19">
        <v>2012516</v>
      </c>
      <c r="U62" s="19">
        <v>184665</v>
      </c>
      <c r="V62" s="19"/>
      <c r="W62" s="19"/>
      <c r="X62" s="19"/>
      <c r="Y62" s="19">
        <f t="shared" si="13"/>
        <v>7227217.0600000015</v>
      </c>
      <c r="Z62" s="19">
        <f t="shared" si="14"/>
        <v>8655418.3800000008</v>
      </c>
      <c r="AA62" s="50">
        <f t="shared" si="10"/>
        <v>22.262648244180049</v>
      </c>
      <c r="AB62" s="50">
        <f t="shared" si="11"/>
        <v>-31.491884686800507</v>
      </c>
      <c r="AC62" s="50">
        <f t="shared" si="12"/>
        <v>-26.133017187573955</v>
      </c>
    </row>
    <row r="63" spans="1:29" x14ac:dyDescent="0.55000000000000004">
      <c r="A63" s="20" t="s">
        <v>192</v>
      </c>
      <c r="B63" s="19">
        <v>42399583.609999992</v>
      </c>
      <c r="C63" s="19">
        <v>2155975.86</v>
      </c>
      <c r="D63" s="19"/>
      <c r="E63" s="19">
        <f t="shared" si="7"/>
        <v>2155975.86</v>
      </c>
      <c r="F63" s="19">
        <v>10988451.729999999</v>
      </c>
      <c r="G63" s="19">
        <v>13317903</v>
      </c>
      <c r="H63" s="19">
        <v>2837043</v>
      </c>
      <c r="I63" s="19">
        <v>3539359</v>
      </c>
      <c r="J63" s="19"/>
      <c r="K63" s="19"/>
      <c r="L63" s="19">
        <f t="shared" si="8"/>
        <v>30682756.729999997</v>
      </c>
      <c r="M63" s="19">
        <f t="shared" si="4"/>
        <v>32838732.589999996</v>
      </c>
      <c r="N63" s="65" t="s">
        <v>404</v>
      </c>
      <c r="O63" s="19">
        <v>45486419.280000001</v>
      </c>
      <c r="P63" s="19">
        <v>2352518.4100000006</v>
      </c>
      <c r="Q63" s="19"/>
      <c r="R63" s="19">
        <f t="shared" si="9"/>
        <v>2352518.4100000006</v>
      </c>
      <c r="S63" s="19">
        <v>6778667.9100000001</v>
      </c>
      <c r="T63" s="19">
        <v>2767428</v>
      </c>
      <c r="U63" s="19">
        <v>1692242</v>
      </c>
      <c r="V63" s="19"/>
      <c r="W63" s="19"/>
      <c r="X63" s="19"/>
      <c r="Y63" s="19">
        <f t="shared" si="13"/>
        <v>11238337.91</v>
      </c>
      <c r="Z63" s="19">
        <f t="shared" si="14"/>
        <v>13590856.32</v>
      </c>
      <c r="AA63" s="50">
        <f t="shared" si="10"/>
        <v>9.1161758184064627</v>
      </c>
      <c r="AB63" s="50">
        <f t="shared" si="11"/>
        <v>-63.372463534178664</v>
      </c>
      <c r="AC63" s="50">
        <f t="shared" si="12"/>
        <v>-58.61333477852105</v>
      </c>
    </row>
    <row r="64" spans="1:29" x14ac:dyDescent="0.55000000000000004">
      <c r="A64" s="20" t="s">
        <v>193</v>
      </c>
      <c r="B64" s="19">
        <v>47059638.540000007</v>
      </c>
      <c r="C64" s="19">
        <v>1999619.4</v>
      </c>
      <c r="D64" s="19"/>
      <c r="E64" s="19">
        <f t="shared" si="7"/>
        <v>1999619.4</v>
      </c>
      <c r="F64" s="19">
        <v>12209944.149999999</v>
      </c>
      <c r="G64" s="19">
        <v>137582860.5</v>
      </c>
      <c r="H64" s="19">
        <v>3052036</v>
      </c>
      <c r="I64" s="19"/>
      <c r="J64" s="19"/>
      <c r="K64" s="19"/>
      <c r="L64" s="19">
        <f t="shared" si="8"/>
        <v>152844840.65000001</v>
      </c>
      <c r="M64" s="19">
        <f t="shared" si="4"/>
        <v>154844460.05000001</v>
      </c>
      <c r="N64" s="65" t="s">
        <v>405</v>
      </c>
      <c r="O64" s="19">
        <v>50690021.039999992</v>
      </c>
      <c r="P64" s="19">
        <v>2627498.8499999996</v>
      </c>
      <c r="Q64" s="19"/>
      <c r="R64" s="19">
        <f t="shared" si="9"/>
        <v>2627498.8499999996</v>
      </c>
      <c r="S64" s="19">
        <v>10709389.690000001</v>
      </c>
      <c r="T64" s="19">
        <v>3186224</v>
      </c>
      <c r="U64" s="19">
        <v>1189135</v>
      </c>
      <c r="V64" s="19"/>
      <c r="W64" s="19"/>
      <c r="X64" s="19"/>
      <c r="Y64" s="19">
        <f t="shared" si="13"/>
        <v>15084748.690000001</v>
      </c>
      <c r="Z64" s="19">
        <f t="shared" si="14"/>
        <v>17712247.539999999</v>
      </c>
      <c r="AA64" s="50">
        <f t="shared" si="10"/>
        <v>31.399947910087278</v>
      </c>
      <c r="AB64" s="50">
        <f t="shared" si="11"/>
        <v>-90.130678519569642</v>
      </c>
      <c r="AC64" s="50">
        <f t="shared" si="12"/>
        <v>-88.561264940133711</v>
      </c>
    </row>
    <row r="65" spans="1:29" x14ac:dyDescent="0.55000000000000004">
      <c r="A65" s="20" t="s">
        <v>194</v>
      </c>
      <c r="B65" s="19">
        <v>37837868.860000007</v>
      </c>
      <c r="C65" s="19">
        <v>647484.41</v>
      </c>
      <c r="D65" s="19"/>
      <c r="E65" s="19">
        <f t="shared" si="7"/>
        <v>647484.41</v>
      </c>
      <c r="F65" s="19">
        <v>3273908.66</v>
      </c>
      <c r="G65" s="19"/>
      <c r="H65" s="19">
        <v>1894090</v>
      </c>
      <c r="I65" s="19">
        <v>1371878</v>
      </c>
      <c r="J65" s="19"/>
      <c r="K65" s="19"/>
      <c r="L65" s="19">
        <f t="shared" si="8"/>
        <v>6539876.6600000001</v>
      </c>
      <c r="M65" s="19">
        <f t="shared" si="4"/>
        <v>7187361.0700000003</v>
      </c>
      <c r="N65" s="65" t="s">
        <v>406</v>
      </c>
      <c r="O65" s="19">
        <v>39351612.970000014</v>
      </c>
      <c r="P65" s="19">
        <v>630479.28999999992</v>
      </c>
      <c r="Q65" s="19"/>
      <c r="R65" s="19">
        <f t="shared" si="9"/>
        <v>630479.28999999992</v>
      </c>
      <c r="S65" s="19">
        <v>3550805.75</v>
      </c>
      <c r="T65" s="19">
        <v>1941304</v>
      </c>
      <c r="U65" s="19">
        <v>1157335</v>
      </c>
      <c r="V65" s="19"/>
      <c r="W65" s="19"/>
      <c r="X65" s="19"/>
      <c r="Y65" s="19">
        <f t="shared" si="13"/>
        <v>6649444.75</v>
      </c>
      <c r="Z65" s="19">
        <f t="shared" si="14"/>
        <v>7279924.04</v>
      </c>
      <c r="AA65" s="50">
        <f t="shared" si="10"/>
        <v>-2.6263365939575456</v>
      </c>
      <c r="AB65" s="50">
        <f t="shared" si="11"/>
        <v>1.6753846547313913</v>
      </c>
      <c r="AC65" s="81">
        <f t="shared" si="12"/>
        <v>1.2878575195888933</v>
      </c>
    </row>
    <row r="66" spans="1:29" x14ac:dyDescent="0.55000000000000004">
      <c r="A66" s="20" t="s">
        <v>195</v>
      </c>
      <c r="B66" s="19">
        <v>14871946.930000002</v>
      </c>
      <c r="C66" s="19">
        <v>183707.9</v>
      </c>
      <c r="D66" s="19"/>
      <c r="E66" s="19">
        <f t="shared" si="7"/>
        <v>183707.9</v>
      </c>
      <c r="F66" s="19">
        <v>1795406.41</v>
      </c>
      <c r="G66" s="19"/>
      <c r="H66" s="19">
        <v>484444</v>
      </c>
      <c r="I66" s="19">
        <v>645320</v>
      </c>
      <c r="J66" s="19"/>
      <c r="K66" s="19"/>
      <c r="L66" s="19">
        <f t="shared" si="8"/>
        <v>2925170.41</v>
      </c>
      <c r="M66" s="19">
        <f t="shared" si="4"/>
        <v>3108878.31</v>
      </c>
      <c r="N66" s="65" t="s">
        <v>407</v>
      </c>
      <c r="O66" s="19">
        <v>15863598.290000001</v>
      </c>
      <c r="P66" s="19">
        <v>236268.87</v>
      </c>
      <c r="Q66" s="19"/>
      <c r="R66" s="19">
        <f t="shared" si="9"/>
        <v>236268.87</v>
      </c>
      <c r="S66" s="19">
        <v>4448364.18</v>
      </c>
      <c r="T66" s="19">
        <v>714993.1</v>
      </c>
      <c r="U66" s="19">
        <v>340210</v>
      </c>
      <c r="V66" s="19">
        <v>99500</v>
      </c>
      <c r="W66" s="19"/>
      <c r="X66" s="19"/>
      <c r="Y66" s="19">
        <f t="shared" si="13"/>
        <v>5603067.2799999993</v>
      </c>
      <c r="Z66" s="19">
        <f t="shared" si="14"/>
        <v>5839336.1499999994</v>
      </c>
      <c r="AA66" s="50">
        <f t="shared" si="10"/>
        <v>28.611164789320437</v>
      </c>
      <c r="AB66" s="50">
        <f t="shared" si="11"/>
        <v>91.546696248715264</v>
      </c>
      <c r="AC66" s="50">
        <f t="shared" si="12"/>
        <v>87.827749037883677</v>
      </c>
    </row>
    <row r="67" spans="1:29" x14ac:dyDescent="0.55000000000000004">
      <c r="A67" s="20" t="s">
        <v>196</v>
      </c>
      <c r="B67" s="19">
        <v>15958657.659999998</v>
      </c>
      <c r="C67" s="19">
        <v>272520.08</v>
      </c>
      <c r="D67" s="19">
        <v>10</v>
      </c>
      <c r="E67" s="19">
        <f t="shared" si="7"/>
        <v>272530.08</v>
      </c>
      <c r="F67" s="19">
        <v>2367288.73</v>
      </c>
      <c r="G67" s="19"/>
      <c r="H67" s="19">
        <v>485642</v>
      </c>
      <c r="I67" s="19">
        <v>625265</v>
      </c>
      <c r="J67" s="19"/>
      <c r="K67" s="19"/>
      <c r="L67" s="19">
        <f t="shared" si="8"/>
        <v>3478195.73</v>
      </c>
      <c r="M67" s="19">
        <f t="shared" si="4"/>
        <v>3750725.81</v>
      </c>
      <c r="N67" s="65" t="s">
        <v>408</v>
      </c>
      <c r="O67" s="19">
        <v>18006394.619999997</v>
      </c>
      <c r="P67" s="19">
        <v>268943.78999999998</v>
      </c>
      <c r="Q67" s="19"/>
      <c r="R67" s="19">
        <f t="shared" si="9"/>
        <v>268943.78999999998</v>
      </c>
      <c r="S67" s="19">
        <v>2779873.3099999991</v>
      </c>
      <c r="T67" s="19">
        <v>632918</v>
      </c>
      <c r="U67" s="19">
        <v>479260</v>
      </c>
      <c r="V67" s="19"/>
      <c r="W67" s="19"/>
      <c r="X67" s="19"/>
      <c r="Y67" s="19">
        <f t="shared" si="13"/>
        <v>3892051.3099999991</v>
      </c>
      <c r="Z67" s="19">
        <f t="shared" si="14"/>
        <v>4160995.0999999992</v>
      </c>
      <c r="AA67" s="50">
        <f t="shared" si="10"/>
        <v>-1.3159244660259291</v>
      </c>
      <c r="AB67" s="50">
        <f t="shared" si="11"/>
        <v>11.898570756971147</v>
      </c>
      <c r="AC67" s="81">
        <f t="shared" si="12"/>
        <v>10.9383972804986</v>
      </c>
    </row>
    <row r="68" spans="1:29" x14ac:dyDescent="0.55000000000000004">
      <c r="A68" s="20" t="s">
        <v>197</v>
      </c>
      <c r="B68" s="19">
        <v>32260410.23</v>
      </c>
      <c r="C68" s="19">
        <v>1237963.5</v>
      </c>
      <c r="D68" s="19">
        <v>0</v>
      </c>
      <c r="E68" s="19">
        <f t="shared" si="7"/>
        <v>1237963.5</v>
      </c>
      <c r="F68" s="19">
        <v>4272906.5599999996</v>
      </c>
      <c r="G68" s="19"/>
      <c r="H68" s="19">
        <v>1800801</v>
      </c>
      <c r="I68" s="19">
        <v>1516195</v>
      </c>
      <c r="J68" s="19"/>
      <c r="K68" s="19"/>
      <c r="L68" s="19">
        <f t="shared" si="8"/>
        <v>7589902.5599999996</v>
      </c>
      <c r="M68" s="19">
        <f t="shared" si="4"/>
        <v>8827866.0599999987</v>
      </c>
      <c r="N68" s="65" t="s">
        <v>409</v>
      </c>
      <c r="O68" s="19">
        <v>32616359.740000002</v>
      </c>
      <c r="P68" s="19">
        <v>915544.33</v>
      </c>
      <c r="Q68" s="19"/>
      <c r="R68" s="19">
        <f t="shared" si="9"/>
        <v>915544.33</v>
      </c>
      <c r="S68" s="19">
        <v>4071908.89</v>
      </c>
      <c r="T68" s="19">
        <v>2198158</v>
      </c>
      <c r="U68" s="19">
        <v>1454020</v>
      </c>
      <c r="V68" s="19"/>
      <c r="W68" s="19"/>
      <c r="X68" s="19"/>
      <c r="Y68" s="19">
        <f t="shared" si="13"/>
        <v>7724086.8900000006</v>
      </c>
      <c r="Z68" s="19">
        <f t="shared" si="14"/>
        <v>8639631.2200000007</v>
      </c>
      <c r="AA68" s="50">
        <f t="shared" si="10"/>
        <v>-26.044319561925697</v>
      </c>
      <c r="AB68" s="50">
        <f t="shared" si="11"/>
        <v>1.7679321827815535</v>
      </c>
      <c r="AC68" s="81">
        <f t="shared" si="12"/>
        <v>-2.1322801990948879</v>
      </c>
    </row>
    <row r="69" spans="1:29" x14ac:dyDescent="0.55000000000000004">
      <c r="A69" s="20" t="s">
        <v>198</v>
      </c>
      <c r="B69" s="19">
        <v>31234409.210000001</v>
      </c>
      <c r="C69" s="19">
        <v>408365.25</v>
      </c>
      <c r="D69" s="19"/>
      <c r="E69" s="19">
        <f t="shared" si="7"/>
        <v>408365.25</v>
      </c>
      <c r="F69" s="19">
        <v>6833133.0199999996</v>
      </c>
      <c r="G69" s="19">
        <v>5531351</v>
      </c>
      <c r="H69" s="19">
        <v>2077143</v>
      </c>
      <c r="I69" s="19">
        <v>1642129</v>
      </c>
      <c r="J69" s="19"/>
      <c r="K69" s="19">
        <v>1540</v>
      </c>
      <c r="L69" s="19">
        <f t="shared" si="8"/>
        <v>16085296.02</v>
      </c>
      <c r="M69" s="19">
        <f t="shared" si="4"/>
        <v>16493661.27</v>
      </c>
      <c r="N69" s="65" t="s">
        <v>410</v>
      </c>
      <c r="O69" s="19">
        <v>31383678.800000001</v>
      </c>
      <c r="P69" s="19">
        <v>495133.29</v>
      </c>
      <c r="Q69" s="19"/>
      <c r="R69" s="19">
        <f t="shared" si="9"/>
        <v>495133.29</v>
      </c>
      <c r="S69" s="19">
        <v>24061650.259999998</v>
      </c>
      <c r="T69" s="19">
        <v>2072698</v>
      </c>
      <c r="U69" s="19">
        <v>2159870</v>
      </c>
      <c r="V69" s="19"/>
      <c r="W69" s="19"/>
      <c r="X69" s="19"/>
      <c r="Y69" s="19">
        <f t="shared" si="13"/>
        <v>28294218.259999998</v>
      </c>
      <c r="Z69" s="19">
        <f t="shared" si="14"/>
        <v>28789351.549999997</v>
      </c>
      <c r="AA69" s="50">
        <f t="shared" si="10"/>
        <v>21.247655132262107</v>
      </c>
      <c r="AB69" s="50">
        <f t="shared" si="11"/>
        <v>75.901134954680174</v>
      </c>
      <c r="AC69" s="50">
        <f t="shared" si="12"/>
        <v>74.547973786538165</v>
      </c>
    </row>
    <row r="70" spans="1:29" x14ac:dyDescent="0.55000000000000004">
      <c r="A70" s="20" t="s">
        <v>199</v>
      </c>
      <c r="B70" s="19">
        <v>45572321.439999998</v>
      </c>
      <c r="C70" s="19">
        <v>2234553.98</v>
      </c>
      <c r="D70" s="19"/>
      <c r="E70" s="19">
        <f t="shared" si="7"/>
        <v>2234553.98</v>
      </c>
      <c r="F70" s="19">
        <v>6624072.5899999999</v>
      </c>
      <c r="G70" s="19"/>
      <c r="H70" s="19">
        <v>3878604</v>
      </c>
      <c r="I70" s="19">
        <v>4172682</v>
      </c>
      <c r="J70" s="19"/>
      <c r="K70" s="19"/>
      <c r="L70" s="19">
        <f t="shared" si="8"/>
        <v>14675358.59</v>
      </c>
      <c r="M70" s="19">
        <f t="shared" si="4"/>
        <v>16909912.57</v>
      </c>
      <c r="N70" s="65" t="s">
        <v>411</v>
      </c>
      <c r="O70" s="19">
        <v>48074735.939999998</v>
      </c>
      <c r="P70" s="19">
        <v>2310905.7400000002</v>
      </c>
      <c r="Q70" s="19"/>
      <c r="R70" s="19">
        <f t="shared" si="9"/>
        <v>2310905.7400000002</v>
      </c>
      <c r="S70" s="19">
        <v>6275507.3799999999</v>
      </c>
      <c r="T70" s="19">
        <v>6269717</v>
      </c>
      <c r="U70" s="19">
        <v>3210960</v>
      </c>
      <c r="V70" s="19"/>
      <c r="W70" s="19"/>
      <c r="X70" s="19"/>
      <c r="Y70" s="19">
        <f t="shared" si="13"/>
        <v>15756184.379999999</v>
      </c>
      <c r="Z70" s="19">
        <f t="shared" si="14"/>
        <v>18067090.119999997</v>
      </c>
      <c r="AA70" s="50">
        <f t="shared" si="10"/>
        <v>3.4168680051309499</v>
      </c>
      <c r="AB70" s="50">
        <f t="shared" ref="AB70:AB84" si="15">(Y70-L70)*100/L70</f>
        <v>7.3649020797112881</v>
      </c>
      <c r="AC70" s="81">
        <f t="shared" ref="AC70:AC84" si="16">(Z70-M70)*100/M70</f>
        <v>6.843190615029874</v>
      </c>
    </row>
    <row r="71" spans="1:29" x14ac:dyDescent="0.55000000000000004">
      <c r="A71" s="20" t="s">
        <v>200</v>
      </c>
      <c r="B71" s="19">
        <v>27473694.850000001</v>
      </c>
      <c r="C71" s="19">
        <v>770878.11</v>
      </c>
      <c r="D71" s="19"/>
      <c r="E71" s="19">
        <f t="shared" si="7"/>
        <v>770878.11</v>
      </c>
      <c r="F71" s="19">
        <v>2418291.7200000002</v>
      </c>
      <c r="G71" s="19"/>
      <c r="H71" s="19">
        <v>1652067</v>
      </c>
      <c r="I71" s="19">
        <v>1870803</v>
      </c>
      <c r="J71" s="19"/>
      <c r="K71" s="19">
        <v>12597.56</v>
      </c>
      <c r="L71" s="19">
        <f t="shared" si="8"/>
        <v>5953759.2800000003</v>
      </c>
      <c r="M71" s="19">
        <f t="shared" si="4"/>
        <v>6724637.3900000006</v>
      </c>
      <c r="N71" s="65" t="s">
        <v>412</v>
      </c>
      <c r="O71" s="19">
        <v>29229482.970000003</v>
      </c>
      <c r="P71" s="19">
        <v>917518.44</v>
      </c>
      <c r="Q71" s="19"/>
      <c r="R71" s="19">
        <f t="shared" si="9"/>
        <v>917518.44</v>
      </c>
      <c r="S71" s="19">
        <v>3461106.1</v>
      </c>
      <c r="T71" s="19">
        <v>1861281.92</v>
      </c>
      <c r="U71" s="19">
        <v>2207115</v>
      </c>
      <c r="V71" s="19">
        <v>1366440</v>
      </c>
      <c r="W71" s="19"/>
      <c r="X71" s="19"/>
      <c r="Y71" s="19">
        <f t="shared" si="13"/>
        <v>8895943.0199999996</v>
      </c>
      <c r="Z71" s="19">
        <f t="shared" si="14"/>
        <v>9813461.459999999</v>
      </c>
      <c r="AA71" s="50">
        <f t="shared" si="10"/>
        <v>19.022505386746545</v>
      </c>
      <c r="AB71" s="50">
        <f t="shared" si="15"/>
        <v>49.41724382246101</v>
      </c>
      <c r="AC71" s="50">
        <f t="shared" si="16"/>
        <v>45.932946133174298</v>
      </c>
    </row>
    <row r="72" spans="1:29" x14ac:dyDescent="0.55000000000000004">
      <c r="A72" s="20" t="s">
        <v>201</v>
      </c>
      <c r="B72" s="19">
        <v>19175323.23</v>
      </c>
      <c r="C72" s="19">
        <v>1107134.46</v>
      </c>
      <c r="D72" s="19"/>
      <c r="E72" s="19">
        <f t="shared" si="7"/>
        <v>1107134.46</v>
      </c>
      <c r="F72" s="19">
        <v>2422288.2599999998</v>
      </c>
      <c r="G72" s="19"/>
      <c r="H72" s="19">
        <v>1622785</v>
      </c>
      <c r="I72" s="19"/>
      <c r="J72" s="19"/>
      <c r="K72" s="19"/>
      <c r="L72" s="19">
        <f t="shared" si="8"/>
        <v>4045073.26</v>
      </c>
      <c r="M72" s="19">
        <f t="shared" ref="M72:M84" si="17">E72+L72</f>
        <v>5152207.72</v>
      </c>
      <c r="N72" s="65" t="s">
        <v>413</v>
      </c>
      <c r="O72" s="19">
        <v>19330678.270000003</v>
      </c>
      <c r="P72" s="19">
        <v>1235507.98</v>
      </c>
      <c r="Q72" s="19"/>
      <c r="R72" s="19">
        <f t="shared" si="9"/>
        <v>1235507.98</v>
      </c>
      <c r="S72" s="19">
        <v>4189277.3199999994</v>
      </c>
      <c r="T72" s="19">
        <v>1521032</v>
      </c>
      <c r="U72" s="19">
        <v>522909</v>
      </c>
      <c r="V72" s="19"/>
      <c r="W72" s="19"/>
      <c r="X72" s="19"/>
      <c r="Y72" s="19">
        <f t="shared" ref="Y72:Y84" si="18">SUM(S72:X72)</f>
        <v>6233218.3199999994</v>
      </c>
      <c r="Z72" s="19">
        <f t="shared" ref="Z72:Z84" si="19">R72+Y72</f>
        <v>7468726.2999999989</v>
      </c>
      <c r="AA72" s="50">
        <f t="shared" si="10"/>
        <v>11.595115556244183</v>
      </c>
      <c r="AB72" s="50">
        <f t="shared" si="15"/>
        <v>54.09407739626451</v>
      </c>
      <c r="AC72" s="50">
        <f t="shared" si="16"/>
        <v>44.96166897556683</v>
      </c>
    </row>
    <row r="73" spans="1:29" x14ac:dyDescent="0.55000000000000004">
      <c r="A73" s="20" t="s">
        <v>202</v>
      </c>
      <c r="B73" s="19">
        <v>11503719.640000001</v>
      </c>
      <c r="C73" s="19">
        <v>407764.98</v>
      </c>
      <c r="D73" s="19"/>
      <c r="E73" s="19">
        <f t="shared" ref="E73:E84" si="20">SUM(C73:D73)</f>
        <v>407764.98</v>
      </c>
      <c r="F73" s="19">
        <v>1417316</v>
      </c>
      <c r="G73" s="19"/>
      <c r="H73" s="19">
        <v>624790</v>
      </c>
      <c r="I73" s="19">
        <v>423844</v>
      </c>
      <c r="J73" s="19"/>
      <c r="K73" s="19"/>
      <c r="L73" s="19">
        <f t="shared" ref="L73:L84" si="21">SUM(F73:K73)</f>
        <v>2465950</v>
      </c>
      <c r="M73" s="19">
        <f t="shared" si="17"/>
        <v>2873714.98</v>
      </c>
      <c r="N73" s="65" t="s">
        <v>414</v>
      </c>
      <c r="O73" s="19">
        <v>12474704.189999999</v>
      </c>
      <c r="P73" s="19">
        <v>602387.00000000012</v>
      </c>
      <c r="Q73" s="19"/>
      <c r="R73" s="19">
        <f t="shared" ref="R73:R84" si="22">SUM(P73:Q73)</f>
        <v>602387.00000000012</v>
      </c>
      <c r="S73" s="19">
        <v>1270117.7299999995</v>
      </c>
      <c r="T73" s="19">
        <v>656809</v>
      </c>
      <c r="U73" s="19">
        <v>308900</v>
      </c>
      <c r="V73" s="19"/>
      <c r="W73" s="19"/>
      <c r="X73" s="19"/>
      <c r="Y73" s="19">
        <f t="shared" si="18"/>
        <v>2235826.7299999995</v>
      </c>
      <c r="Z73" s="19">
        <f t="shared" si="19"/>
        <v>2838213.7299999995</v>
      </c>
      <c r="AA73" s="50">
        <f t="shared" ref="AA73:AA136" si="23">(R73-E73)*100/E73</f>
        <v>47.728968780006603</v>
      </c>
      <c r="AB73" s="50">
        <f t="shared" si="15"/>
        <v>-9.3320330906952886</v>
      </c>
      <c r="AC73" s="81">
        <f t="shared" si="16"/>
        <v>-1.2353782559187712</v>
      </c>
    </row>
    <row r="74" spans="1:29" x14ac:dyDescent="0.55000000000000004">
      <c r="A74" s="20" t="s">
        <v>203</v>
      </c>
      <c r="B74" s="19">
        <v>54471560.93</v>
      </c>
      <c r="C74" s="19">
        <v>1009586.11</v>
      </c>
      <c r="D74" s="19"/>
      <c r="E74" s="19">
        <f t="shared" si="20"/>
        <v>1009586.11</v>
      </c>
      <c r="F74" s="19">
        <v>4362346.8099999996</v>
      </c>
      <c r="G74" s="19">
        <v>4588579</v>
      </c>
      <c r="H74" s="19">
        <v>3084977.99</v>
      </c>
      <c r="I74" s="19">
        <v>2682149</v>
      </c>
      <c r="J74" s="19"/>
      <c r="K74" s="19">
        <v>2155</v>
      </c>
      <c r="L74" s="19">
        <f t="shared" si="21"/>
        <v>14720207.799999999</v>
      </c>
      <c r="M74" s="19">
        <f t="shared" si="17"/>
        <v>15729793.909999998</v>
      </c>
      <c r="N74" s="65" t="s">
        <v>81</v>
      </c>
      <c r="O74" s="19">
        <v>58980795.019999996</v>
      </c>
      <c r="P74" s="19">
        <v>3167524.9400000004</v>
      </c>
      <c r="Q74" s="19"/>
      <c r="R74" s="19">
        <f t="shared" si="22"/>
        <v>3167524.9400000004</v>
      </c>
      <c r="S74" s="19">
        <v>5013404.5600000005</v>
      </c>
      <c r="T74" s="19">
        <v>2963371</v>
      </c>
      <c r="U74" s="19">
        <v>2047610</v>
      </c>
      <c r="V74" s="19"/>
      <c r="W74" s="19"/>
      <c r="X74" s="19"/>
      <c r="Y74" s="19">
        <f t="shared" si="18"/>
        <v>10024385.560000001</v>
      </c>
      <c r="Z74" s="19">
        <f t="shared" si="19"/>
        <v>13191910.5</v>
      </c>
      <c r="AA74" s="50">
        <f t="shared" si="23"/>
        <v>213.74490086833708</v>
      </c>
      <c r="AB74" s="50">
        <f t="shared" si="15"/>
        <v>-31.900515969618301</v>
      </c>
      <c r="AC74" s="81">
        <f t="shared" si="16"/>
        <v>-16.134244507720943</v>
      </c>
    </row>
    <row r="75" spans="1:29" x14ac:dyDescent="0.55000000000000004">
      <c r="A75" s="20" t="s">
        <v>204</v>
      </c>
      <c r="B75" s="19">
        <v>16566873.189999999</v>
      </c>
      <c r="C75" s="19">
        <v>514184.85</v>
      </c>
      <c r="D75" s="19"/>
      <c r="E75" s="19">
        <f t="shared" si="20"/>
        <v>514184.85</v>
      </c>
      <c r="F75" s="19">
        <v>2895413.62</v>
      </c>
      <c r="G75" s="19">
        <v>65664</v>
      </c>
      <c r="H75" s="19">
        <v>1034594</v>
      </c>
      <c r="I75" s="19">
        <v>992118</v>
      </c>
      <c r="J75" s="19"/>
      <c r="K75" s="19">
        <v>2813</v>
      </c>
      <c r="L75" s="19">
        <f t="shared" si="21"/>
        <v>4990602.62</v>
      </c>
      <c r="M75" s="19">
        <f t="shared" si="17"/>
        <v>5504787.4699999997</v>
      </c>
      <c r="N75" s="65" t="s">
        <v>82</v>
      </c>
      <c r="O75" s="19">
        <v>18071451.32</v>
      </c>
      <c r="P75" s="19">
        <v>621891.24000000011</v>
      </c>
      <c r="Q75" s="19"/>
      <c r="R75" s="19">
        <f t="shared" si="22"/>
        <v>621891.24000000011</v>
      </c>
      <c r="S75" s="19">
        <v>3680114.1799999997</v>
      </c>
      <c r="T75" s="19">
        <v>1057330</v>
      </c>
      <c r="U75" s="19">
        <v>823585</v>
      </c>
      <c r="V75" s="19"/>
      <c r="W75" s="19"/>
      <c r="X75" s="19"/>
      <c r="Y75" s="19">
        <f t="shared" si="18"/>
        <v>5561029.1799999997</v>
      </c>
      <c r="Z75" s="19">
        <f t="shared" si="19"/>
        <v>6182920.4199999999</v>
      </c>
      <c r="AA75" s="50">
        <f t="shared" si="23"/>
        <v>20.947017400454357</v>
      </c>
      <c r="AB75" s="50">
        <f t="shared" si="15"/>
        <v>11.430013636309107</v>
      </c>
      <c r="AC75" s="81">
        <f t="shared" si="16"/>
        <v>12.318966966403158</v>
      </c>
    </row>
    <row r="76" spans="1:29" x14ac:dyDescent="0.55000000000000004">
      <c r="A76" s="20" t="s">
        <v>205</v>
      </c>
      <c r="B76" s="19">
        <v>34849566.600000001</v>
      </c>
      <c r="C76" s="19">
        <v>727213.79</v>
      </c>
      <c r="D76" s="19">
        <v>14</v>
      </c>
      <c r="E76" s="19">
        <f t="shared" si="20"/>
        <v>727227.79</v>
      </c>
      <c r="F76" s="19">
        <v>11873932.749999996</v>
      </c>
      <c r="G76" s="19"/>
      <c r="H76" s="19">
        <v>1877888</v>
      </c>
      <c r="I76" s="19">
        <v>2275242</v>
      </c>
      <c r="J76" s="19"/>
      <c r="K76" s="19">
        <v>3791681.17</v>
      </c>
      <c r="L76" s="19">
        <f t="shared" si="21"/>
        <v>19818743.919999994</v>
      </c>
      <c r="M76" s="19">
        <f t="shared" si="17"/>
        <v>20545971.709999993</v>
      </c>
      <c r="N76" s="65" t="s">
        <v>83</v>
      </c>
      <c r="O76" s="19">
        <v>35856757.949999996</v>
      </c>
      <c r="P76" s="19">
        <v>789265.77999999991</v>
      </c>
      <c r="Q76" s="19">
        <v>3</v>
      </c>
      <c r="R76" s="19">
        <f t="shared" si="22"/>
        <v>789268.77999999991</v>
      </c>
      <c r="S76" s="19">
        <v>10902795.609999999</v>
      </c>
      <c r="T76" s="19">
        <v>2134547</v>
      </c>
      <c r="U76" s="19">
        <v>3575485</v>
      </c>
      <c r="V76" s="19"/>
      <c r="W76" s="19"/>
      <c r="X76" s="19"/>
      <c r="Y76" s="19">
        <f t="shared" si="18"/>
        <v>16612827.609999999</v>
      </c>
      <c r="Z76" s="19">
        <f t="shared" si="19"/>
        <v>17402096.390000001</v>
      </c>
      <c r="AA76" s="50">
        <f t="shared" si="23"/>
        <v>8.5311632549135492</v>
      </c>
      <c r="AB76" s="50">
        <f t="shared" si="15"/>
        <v>-16.176183127149443</v>
      </c>
      <c r="AC76" s="81">
        <f t="shared" si="16"/>
        <v>-15.301662848439666</v>
      </c>
    </row>
    <row r="77" spans="1:29" x14ac:dyDescent="0.55000000000000004">
      <c r="A77" s="20" t="s">
        <v>206</v>
      </c>
      <c r="B77" s="19">
        <v>68570276.879999995</v>
      </c>
      <c r="C77" s="19">
        <v>876572.25</v>
      </c>
      <c r="D77" s="19"/>
      <c r="E77" s="19">
        <f t="shared" si="20"/>
        <v>876572.25</v>
      </c>
      <c r="F77" s="19">
        <v>10242477.199999999</v>
      </c>
      <c r="G77" s="19"/>
      <c r="H77" s="19">
        <v>3119799.28</v>
      </c>
      <c r="I77" s="19">
        <v>3321338</v>
      </c>
      <c r="J77" s="19">
        <v>1860800</v>
      </c>
      <c r="K77" s="19"/>
      <c r="L77" s="19">
        <f t="shared" si="21"/>
        <v>18544414.479999997</v>
      </c>
      <c r="M77" s="19">
        <f t="shared" si="17"/>
        <v>19420986.729999997</v>
      </c>
      <c r="N77" s="65" t="s">
        <v>84</v>
      </c>
      <c r="O77" s="19">
        <v>70802221.790000007</v>
      </c>
      <c r="P77" s="19">
        <v>988526.36999999976</v>
      </c>
      <c r="Q77" s="19"/>
      <c r="R77" s="19">
        <f t="shared" si="22"/>
        <v>988526.36999999976</v>
      </c>
      <c r="S77" s="19">
        <v>5835658.6300000008</v>
      </c>
      <c r="T77" s="19">
        <v>3327277.4</v>
      </c>
      <c r="U77" s="19">
        <v>2124751</v>
      </c>
      <c r="V77" s="19"/>
      <c r="W77" s="19"/>
      <c r="X77" s="19"/>
      <c r="Y77" s="19">
        <f t="shared" si="18"/>
        <v>11287687.030000001</v>
      </c>
      <c r="Z77" s="19">
        <f t="shared" si="19"/>
        <v>12276213.4</v>
      </c>
      <c r="AA77" s="50">
        <f t="shared" si="23"/>
        <v>12.771807457970493</v>
      </c>
      <c r="AB77" s="50">
        <f t="shared" si="15"/>
        <v>-39.131607297854124</v>
      </c>
      <c r="AC77" s="50">
        <f t="shared" si="16"/>
        <v>-36.788930600335142</v>
      </c>
    </row>
    <row r="78" spans="1:29" x14ac:dyDescent="0.55000000000000004">
      <c r="A78" s="20" t="s">
        <v>207</v>
      </c>
      <c r="B78" s="19">
        <v>22447263.169999998</v>
      </c>
      <c r="C78" s="19">
        <v>957485.67</v>
      </c>
      <c r="D78" s="19"/>
      <c r="E78" s="19">
        <f t="shared" si="20"/>
        <v>957485.67</v>
      </c>
      <c r="F78" s="19">
        <v>6683906.4799999995</v>
      </c>
      <c r="G78" s="19">
        <v>1156423.5</v>
      </c>
      <c r="H78" s="19">
        <v>2083490</v>
      </c>
      <c r="I78" s="19">
        <v>1488227</v>
      </c>
      <c r="J78" s="19">
        <v>3438445</v>
      </c>
      <c r="K78" s="19">
        <v>1563335</v>
      </c>
      <c r="L78" s="19">
        <f t="shared" si="21"/>
        <v>16413826.98</v>
      </c>
      <c r="M78" s="19">
        <f t="shared" si="17"/>
        <v>17371312.650000002</v>
      </c>
      <c r="N78" s="65" t="s">
        <v>85</v>
      </c>
      <c r="O78" s="19">
        <v>23462225.030000005</v>
      </c>
      <c r="P78" s="19">
        <v>979285.70000000007</v>
      </c>
      <c r="Q78" s="19"/>
      <c r="R78" s="19">
        <f t="shared" si="22"/>
        <v>979285.70000000007</v>
      </c>
      <c r="S78" s="19">
        <v>5889359.8599999994</v>
      </c>
      <c r="T78" s="19">
        <v>1649647</v>
      </c>
      <c r="U78" s="19">
        <v>1073715</v>
      </c>
      <c r="V78" s="19"/>
      <c r="W78" s="19"/>
      <c r="X78" s="19"/>
      <c r="Y78" s="19">
        <f t="shared" si="18"/>
        <v>8612721.8599999994</v>
      </c>
      <c r="Z78" s="19">
        <f t="shared" si="19"/>
        <v>9592007.5599999987</v>
      </c>
      <c r="AA78" s="50">
        <f t="shared" si="23"/>
        <v>2.2767996099617895</v>
      </c>
      <c r="AB78" s="50">
        <f t="shared" si="15"/>
        <v>-47.52764318464871</v>
      </c>
      <c r="AC78" s="50">
        <f t="shared" si="16"/>
        <v>-44.782482744618626</v>
      </c>
    </row>
    <row r="79" spans="1:29" x14ac:dyDescent="0.55000000000000004">
      <c r="A79" s="20" t="s">
        <v>208</v>
      </c>
      <c r="B79" s="19">
        <v>43822365.060000002</v>
      </c>
      <c r="C79" s="19">
        <v>3247019.19</v>
      </c>
      <c r="D79" s="19">
        <v>2</v>
      </c>
      <c r="E79" s="19">
        <f t="shared" si="20"/>
        <v>3247021.19</v>
      </c>
      <c r="F79" s="19">
        <v>3495798.85</v>
      </c>
      <c r="G79" s="19"/>
      <c r="H79" s="19">
        <v>2040809</v>
      </c>
      <c r="I79" s="19">
        <v>1442735</v>
      </c>
      <c r="J79" s="19"/>
      <c r="K79" s="19"/>
      <c r="L79" s="19">
        <f t="shared" si="21"/>
        <v>6979342.8499999996</v>
      </c>
      <c r="M79" s="19">
        <f t="shared" si="17"/>
        <v>10226364.039999999</v>
      </c>
      <c r="N79" s="65" t="s">
        <v>86</v>
      </c>
      <c r="O79" s="19">
        <v>41414430.219999999</v>
      </c>
      <c r="P79" s="19">
        <v>1208113.74</v>
      </c>
      <c r="Q79" s="19"/>
      <c r="R79" s="19">
        <f t="shared" si="22"/>
        <v>1208113.74</v>
      </c>
      <c r="S79" s="19">
        <v>3945117.43</v>
      </c>
      <c r="T79" s="19">
        <v>2182653</v>
      </c>
      <c r="U79" s="19">
        <v>1456060</v>
      </c>
      <c r="V79" s="19"/>
      <c r="W79" s="19"/>
      <c r="X79" s="19"/>
      <c r="Y79" s="19">
        <f t="shared" si="18"/>
        <v>7583830.4299999997</v>
      </c>
      <c r="Z79" s="19">
        <f t="shared" si="19"/>
        <v>8791944.1699999999</v>
      </c>
      <c r="AA79" s="50">
        <f t="shared" si="23"/>
        <v>-62.793167358418131</v>
      </c>
      <c r="AB79" s="50">
        <f t="shared" si="15"/>
        <v>8.6610959368474081</v>
      </c>
      <c r="AC79" s="81">
        <f t="shared" si="16"/>
        <v>-14.026684991746091</v>
      </c>
    </row>
    <row r="80" spans="1:29" x14ac:dyDescent="0.55000000000000004">
      <c r="A80" s="20" t="s">
        <v>209</v>
      </c>
      <c r="B80" s="19">
        <v>41931636.219999999</v>
      </c>
      <c r="C80" s="19">
        <v>825623.66</v>
      </c>
      <c r="D80" s="19"/>
      <c r="E80" s="19">
        <f t="shared" si="20"/>
        <v>825623.66</v>
      </c>
      <c r="F80" s="19">
        <v>5319234.3899999997</v>
      </c>
      <c r="G80" s="19"/>
      <c r="H80" s="19">
        <v>1669866</v>
      </c>
      <c r="I80" s="19">
        <v>1508744</v>
      </c>
      <c r="J80" s="19"/>
      <c r="K80" s="19"/>
      <c r="L80" s="19">
        <f t="shared" si="21"/>
        <v>8497844.3900000006</v>
      </c>
      <c r="M80" s="19">
        <f t="shared" si="17"/>
        <v>9323468.0500000007</v>
      </c>
      <c r="N80" s="65" t="s">
        <v>87</v>
      </c>
      <c r="O80" s="19">
        <v>43839033.290000007</v>
      </c>
      <c r="P80" s="19">
        <v>939039.24000000011</v>
      </c>
      <c r="Q80" s="19"/>
      <c r="R80" s="19">
        <f t="shared" si="22"/>
        <v>939039.24000000011</v>
      </c>
      <c r="S80" s="19">
        <v>4020798</v>
      </c>
      <c r="T80" s="19">
        <v>2164063</v>
      </c>
      <c r="U80" s="19">
        <v>1097237</v>
      </c>
      <c r="V80" s="19"/>
      <c r="W80" s="19"/>
      <c r="X80" s="19"/>
      <c r="Y80" s="19">
        <f t="shared" si="18"/>
        <v>7282098</v>
      </c>
      <c r="Z80" s="19">
        <f t="shared" si="19"/>
        <v>8221137.2400000002</v>
      </c>
      <c r="AA80" s="50">
        <f t="shared" si="23"/>
        <v>13.736958555669307</v>
      </c>
      <c r="AB80" s="50">
        <f t="shared" si="15"/>
        <v>-14.306526857924737</v>
      </c>
      <c r="AC80" s="81">
        <f t="shared" si="16"/>
        <v>-11.823184292458647</v>
      </c>
    </row>
    <row r="81" spans="1:29" x14ac:dyDescent="0.55000000000000004">
      <c r="A81" s="20" t="s">
        <v>210</v>
      </c>
      <c r="B81" s="19">
        <v>47541409.149999999</v>
      </c>
      <c r="C81" s="19">
        <v>962848.55</v>
      </c>
      <c r="D81" s="19"/>
      <c r="E81" s="19">
        <f t="shared" si="20"/>
        <v>962848.55</v>
      </c>
      <c r="F81" s="19">
        <v>10134632.27</v>
      </c>
      <c r="G81" s="19"/>
      <c r="H81" s="19">
        <v>1845150</v>
      </c>
      <c r="I81" s="19">
        <v>3135562</v>
      </c>
      <c r="J81" s="19">
        <v>458300</v>
      </c>
      <c r="K81" s="19"/>
      <c r="L81" s="19">
        <f t="shared" si="21"/>
        <v>15573644.27</v>
      </c>
      <c r="M81" s="19">
        <f t="shared" si="17"/>
        <v>16536492.82</v>
      </c>
      <c r="N81" s="65" t="s">
        <v>88</v>
      </c>
      <c r="O81" s="19">
        <v>50355483.440000005</v>
      </c>
      <c r="P81" s="19">
        <v>1060627.8399999999</v>
      </c>
      <c r="Q81" s="19"/>
      <c r="R81" s="19">
        <f t="shared" si="22"/>
        <v>1060627.8399999999</v>
      </c>
      <c r="S81" s="19">
        <v>7675155.2500000019</v>
      </c>
      <c r="T81" s="19">
        <v>3508028</v>
      </c>
      <c r="U81" s="19">
        <v>2508932</v>
      </c>
      <c r="V81" s="19"/>
      <c r="W81" s="19"/>
      <c r="X81" s="19"/>
      <c r="Y81" s="19">
        <f t="shared" si="18"/>
        <v>13692115.250000002</v>
      </c>
      <c r="Z81" s="19">
        <f t="shared" si="19"/>
        <v>14752743.090000002</v>
      </c>
      <c r="AA81" s="50">
        <f t="shared" si="23"/>
        <v>10.155209767932849</v>
      </c>
      <c r="AB81" s="50">
        <f t="shared" si="15"/>
        <v>-12.081494782980538</v>
      </c>
      <c r="AC81" s="81">
        <f t="shared" si="16"/>
        <v>-10.78674752510187</v>
      </c>
    </row>
    <row r="82" spans="1:29" x14ac:dyDescent="0.55000000000000004">
      <c r="A82" s="20" t="s">
        <v>211</v>
      </c>
      <c r="B82" s="19">
        <v>23730803.16</v>
      </c>
      <c r="C82" s="19">
        <v>1140876.42</v>
      </c>
      <c r="D82" s="19"/>
      <c r="E82" s="19">
        <f t="shared" si="20"/>
        <v>1140876.42</v>
      </c>
      <c r="F82" s="19">
        <v>12908595.42</v>
      </c>
      <c r="G82" s="19"/>
      <c r="H82" s="19">
        <v>1493125.5</v>
      </c>
      <c r="I82" s="19">
        <v>2342200</v>
      </c>
      <c r="J82" s="19">
        <v>2057800</v>
      </c>
      <c r="K82" s="19"/>
      <c r="L82" s="19">
        <f t="shared" si="21"/>
        <v>18801720.920000002</v>
      </c>
      <c r="M82" s="19">
        <f t="shared" si="17"/>
        <v>19942597.340000004</v>
      </c>
      <c r="N82" s="65" t="s">
        <v>89</v>
      </c>
      <c r="O82" s="19">
        <v>30510779.370000001</v>
      </c>
      <c r="P82" s="19">
        <v>1555924.96</v>
      </c>
      <c r="Q82" s="19"/>
      <c r="R82" s="19">
        <f t="shared" si="22"/>
        <v>1555924.96</v>
      </c>
      <c r="S82" s="19">
        <v>5124060.6099999994</v>
      </c>
      <c r="T82" s="19">
        <v>2009262</v>
      </c>
      <c r="U82" s="19">
        <v>2170662</v>
      </c>
      <c r="V82" s="19"/>
      <c r="W82" s="19"/>
      <c r="X82" s="19">
        <v>1437900</v>
      </c>
      <c r="Y82" s="19">
        <f t="shared" si="18"/>
        <v>10741884.609999999</v>
      </c>
      <c r="Z82" s="19">
        <f t="shared" si="19"/>
        <v>12297809.57</v>
      </c>
      <c r="AA82" s="50">
        <f t="shared" si="23"/>
        <v>36.37979826070908</v>
      </c>
      <c r="AB82" s="50">
        <f t="shared" si="15"/>
        <v>-42.867545711874129</v>
      </c>
      <c r="AC82" s="50">
        <f t="shared" si="16"/>
        <v>-38.333962420564035</v>
      </c>
    </row>
    <row r="83" spans="1:29" x14ac:dyDescent="0.55000000000000004">
      <c r="A83" s="20" t="s">
        <v>212</v>
      </c>
      <c r="B83" s="19">
        <v>40580606.349999994</v>
      </c>
      <c r="C83" s="19">
        <v>1675123.09</v>
      </c>
      <c r="D83" s="19"/>
      <c r="E83" s="19">
        <f t="shared" si="20"/>
        <v>1675123.09</v>
      </c>
      <c r="F83" s="19">
        <v>10303995.729999999</v>
      </c>
      <c r="G83" s="19"/>
      <c r="H83" s="19">
        <v>2115519</v>
      </c>
      <c r="I83" s="19">
        <v>2920774</v>
      </c>
      <c r="J83" s="19">
        <v>2388090</v>
      </c>
      <c r="K83" s="19"/>
      <c r="L83" s="19">
        <f t="shared" si="21"/>
        <v>17728378.729999997</v>
      </c>
      <c r="M83" s="19">
        <f t="shared" si="17"/>
        <v>19403501.819999997</v>
      </c>
      <c r="N83" s="65" t="s">
        <v>90</v>
      </c>
      <c r="O83" s="19">
        <v>43659394.429999992</v>
      </c>
      <c r="P83" s="19">
        <v>1753292.1600000001</v>
      </c>
      <c r="Q83" s="19"/>
      <c r="R83" s="19">
        <f t="shared" si="22"/>
        <v>1753292.1600000001</v>
      </c>
      <c r="S83" s="19">
        <v>9662244.8099999987</v>
      </c>
      <c r="T83" s="19">
        <v>2544446</v>
      </c>
      <c r="U83" s="19">
        <v>1808930</v>
      </c>
      <c r="V83" s="19"/>
      <c r="W83" s="19"/>
      <c r="X83" s="19"/>
      <c r="Y83" s="19">
        <f t="shared" si="18"/>
        <v>14015620.809999999</v>
      </c>
      <c r="Z83" s="19">
        <f t="shared" si="19"/>
        <v>15768912.969999999</v>
      </c>
      <c r="AA83" s="50">
        <f t="shared" si="23"/>
        <v>4.6664672265964686</v>
      </c>
      <c r="AB83" s="50">
        <f t="shared" si="15"/>
        <v>-20.94245602795738</v>
      </c>
      <c r="AC83" s="81">
        <f t="shared" si="16"/>
        <v>-18.731612900170813</v>
      </c>
    </row>
    <row r="84" spans="1:29" x14ac:dyDescent="0.55000000000000004">
      <c r="A84" s="20" t="s">
        <v>423</v>
      </c>
      <c r="B84" s="19">
        <v>87124</v>
      </c>
      <c r="C84" s="19">
        <v>5995.69</v>
      </c>
      <c r="D84" s="19"/>
      <c r="E84" s="19">
        <f t="shared" si="20"/>
        <v>5995.69</v>
      </c>
      <c r="F84" s="19">
        <v>862300</v>
      </c>
      <c r="G84" s="19"/>
      <c r="H84" s="19">
        <v>100864</v>
      </c>
      <c r="I84" s="19">
        <v>45000</v>
      </c>
      <c r="J84" s="19"/>
      <c r="K84" s="19"/>
      <c r="L84" s="19">
        <f t="shared" si="21"/>
        <v>1008164</v>
      </c>
      <c r="M84" s="19">
        <f t="shared" si="17"/>
        <v>1014159.69</v>
      </c>
      <c r="N84" s="65" t="s">
        <v>424</v>
      </c>
      <c r="O84" s="19">
        <v>20986526.789999995</v>
      </c>
      <c r="P84" s="19">
        <v>319730.80000000005</v>
      </c>
      <c r="Q84" s="19"/>
      <c r="R84" s="19">
        <f t="shared" si="22"/>
        <v>319730.80000000005</v>
      </c>
      <c r="S84" s="19">
        <v>2988984.2</v>
      </c>
      <c r="T84" s="19">
        <v>2219674</v>
      </c>
      <c r="U84" s="19">
        <v>1004629</v>
      </c>
      <c r="V84" s="19"/>
      <c r="W84" s="19"/>
      <c r="X84" s="19"/>
      <c r="Y84" s="19">
        <f t="shared" si="18"/>
        <v>6213287.2000000002</v>
      </c>
      <c r="Z84" s="19">
        <f t="shared" si="19"/>
        <v>6533018</v>
      </c>
      <c r="AA84" s="50">
        <f t="shared" si="23"/>
        <v>5232.6773065318594</v>
      </c>
      <c r="AB84" s="50">
        <f t="shared" si="15"/>
        <v>516.29726909510759</v>
      </c>
      <c r="AC84" s="50">
        <f t="shared" si="16"/>
        <v>544.18040515887594</v>
      </c>
    </row>
    <row r="85" spans="1:29" x14ac:dyDescent="0.55000000000000004">
      <c r="A85" s="20"/>
      <c r="B85" s="19"/>
      <c r="C85" s="19"/>
      <c r="D85" s="19"/>
      <c r="E85" s="19"/>
      <c r="F85" s="19"/>
      <c r="G85" s="19"/>
      <c r="H85" s="19"/>
      <c r="I85" s="19"/>
      <c r="J85" s="19"/>
      <c r="K85" s="19"/>
      <c r="L85" s="19"/>
      <c r="M85" s="19"/>
      <c r="N85" s="65"/>
      <c r="O85" s="19"/>
      <c r="P85" s="19"/>
      <c r="Q85" s="19"/>
      <c r="R85" s="19"/>
      <c r="S85" s="19"/>
      <c r="T85" s="19"/>
      <c r="U85" s="19"/>
      <c r="V85" s="19"/>
      <c r="W85" s="19"/>
      <c r="X85" s="19"/>
      <c r="Y85" s="19"/>
      <c r="Z85" s="19"/>
      <c r="AA85" s="50"/>
      <c r="AB85" s="50"/>
      <c r="AC85" s="50"/>
    </row>
    <row r="86" spans="1:29" x14ac:dyDescent="0.55000000000000004">
      <c r="A86" s="20" t="s">
        <v>1210</v>
      </c>
      <c r="B86" s="19">
        <f t="shared" ref="B86:D86" si="24">SUM(B87:B98)</f>
        <v>147820290.13999999</v>
      </c>
      <c r="C86" s="19">
        <f t="shared" si="24"/>
        <v>49638.01</v>
      </c>
      <c r="D86" s="19">
        <f t="shared" si="24"/>
        <v>0</v>
      </c>
      <c r="E86" s="19">
        <f>SUM(E87:E98)</f>
        <v>49638.01</v>
      </c>
      <c r="F86" s="19">
        <f>SUM(F87:F98)</f>
        <v>0</v>
      </c>
      <c r="G86" s="19">
        <f t="shared" ref="G86:M86" si="25">SUM(G87:G98)</f>
        <v>0</v>
      </c>
      <c r="H86" s="19">
        <f t="shared" si="25"/>
        <v>0</v>
      </c>
      <c r="I86" s="19">
        <f t="shared" si="25"/>
        <v>0</v>
      </c>
      <c r="J86" s="19">
        <f t="shared" si="25"/>
        <v>0</v>
      </c>
      <c r="K86" s="19">
        <f t="shared" si="25"/>
        <v>0</v>
      </c>
      <c r="L86" s="19">
        <f t="shared" si="25"/>
        <v>0</v>
      </c>
      <c r="M86" s="19">
        <f t="shared" si="25"/>
        <v>49638.01</v>
      </c>
      <c r="N86" s="65" t="s">
        <v>91</v>
      </c>
      <c r="O86" s="19">
        <f t="shared" ref="O86:Z86" si="26">SUM(O87:O98)</f>
        <v>155613637.51000002</v>
      </c>
      <c r="P86" s="19">
        <f t="shared" si="26"/>
        <v>73080.099999999991</v>
      </c>
      <c r="Q86" s="19">
        <f t="shared" si="26"/>
        <v>0</v>
      </c>
      <c r="R86" s="19">
        <f t="shared" si="26"/>
        <v>73080.099999999991</v>
      </c>
      <c r="S86" s="19">
        <f>SUM(S87:S98)</f>
        <v>0</v>
      </c>
      <c r="T86" s="19">
        <f>SUM(T87:T98)</f>
        <v>0</v>
      </c>
      <c r="U86" s="19">
        <f>SUM(U87:U98)</f>
        <v>0</v>
      </c>
      <c r="V86" s="19">
        <f>SUM(V87:V98)</f>
        <v>0</v>
      </c>
      <c r="W86" s="19">
        <f t="shared" si="26"/>
        <v>0</v>
      </c>
      <c r="X86" s="19">
        <f t="shared" si="26"/>
        <v>0</v>
      </c>
      <c r="Y86" s="19">
        <f t="shared" si="26"/>
        <v>0</v>
      </c>
      <c r="Z86" s="19">
        <f t="shared" si="26"/>
        <v>73080.099999999991</v>
      </c>
      <c r="AA86" s="50">
        <f t="shared" si="23"/>
        <v>47.226087427759474</v>
      </c>
      <c r="AB86" s="50"/>
      <c r="AC86" s="50">
        <f>(Z86-M86)*100/M86</f>
        <v>47.226087427759474</v>
      </c>
    </row>
    <row r="87" spans="1:29" x14ac:dyDescent="0.55000000000000004">
      <c r="A87" s="20" t="s">
        <v>1211</v>
      </c>
      <c r="B87" s="19">
        <v>22918954.600000001</v>
      </c>
      <c r="C87" s="19"/>
      <c r="D87" s="19"/>
      <c r="E87" s="19">
        <f>SUM(C87:D87)</f>
        <v>0</v>
      </c>
      <c r="F87" s="19"/>
      <c r="G87" s="19"/>
      <c r="H87" s="19"/>
      <c r="I87" s="19"/>
      <c r="J87" s="19"/>
      <c r="K87" s="19"/>
      <c r="L87" s="19">
        <f>SUM(F87:K87)</f>
        <v>0</v>
      </c>
      <c r="M87" s="19">
        <f t="shared" ref="M87:M98" si="27">E87+L87</f>
        <v>0</v>
      </c>
      <c r="N87" s="65" t="s">
        <v>103</v>
      </c>
      <c r="O87" s="19">
        <v>25837397.240000002</v>
      </c>
      <c r="P87" s="19">
        <v>2057.4500000000003</v>
      </c>
      <c r="Q87" s="19"/>
      <c r="R87" s="19">
        <f>SUM(P87:Q87)</f>
        <v>2057.4500000000003</v>
      </c>
      <c r="S87" s="19"/>
      <c r="T87" s="19"/>
      <c r="U87" s="19"/>
      <c r="V87" s="19"/>
      <c r="W87" s="19"/>
      <c r="X87" s="19"/>
      <c r="Y87" s="19">
        <f t="shared" ref="Y87:Y98" si="28">SUM(S87:X87)</f>
        <v>0</v>
      </c>
      <c r="Z87" s="19">
        <f t="shared" ref="Z87:Z98" si="29">R87+Y87</f>
        <v>2057.4500000000003</v>
      </c>
      <c r="AA87" s="50"/>
      <c r="AB87" s="50"/>
      <c r="AC87" s="50"/>
    </row>
    <row r="88" spans="1:29" x14ac:dyDescent="0.55000000000000004">
      <c r="A88" s="20"/>
      <c r="B88" s="19">
        <v>18961006.579999994</v>
      </c>
      <c r="C88" s="19"/>
      <c r="D88" s="19"/>
      <c r="E88" s="19">
        <f t="shared" ref="E88:E98" si="30">SUM(C88:D88)</f>
        <v>0</v>
      </c>
      <c r="F88" s="19"/>
      <c r="G88" s="19"/>
      <c r="H88" s="19"/>
      <c r="I88" s="19"/>
      <c r="J88" s="19"/>
      <c r="K88" s="19"/>
      <c r="L88" s="19">
        <f t="shared" ref="L88:L98" si="31">SUM(F88:K88)</f>
        <v>0</v>
      </c>
      <c r="M88" s="19">
        <f t="shared" si="27"/>
        <v>0</v>
      </c>
      <c r="N88" s="65" t="s">
        <v>102</v>
      </c>
      <c r="O88" s="19">
        <v>20406366.609999999</v>
      </c>
      <c r="P88" s="19">
        <v>2057.4500000000003</v>
      </c>
      <c r="Q88" s="19"/>
      <c r="R88" s="19">
        <f t="shared" ref="R88:R98" si="32">SUM(P88:Q88)</f>
        <v>2057.4500000000003</v>
      </c>
      <c r="S88" s="19"/>
      <c r="T88" s="19"/>
      <c r="U88" s="19"/>
      <c r="V88" s="19"/>
      <c r="W88" s="19"/>
      <c r="X88" s="19"/>
      <c r="Y88" s="19">
        <f t="shared" si="28"/>
        <v>0</v>
      </c>
      <c r="Z88" s="19">
        <f t="shared" si="29"/>
        <v>2057.4500000000003</v>
      </c>
      <c r="AA88" s="50"/>
      <c r="AB88" s="50"/>
      <c r="AC88" s="50"/>
    </row>
    <row r="89" spans="1:29" x14ac:dyDescent="0.55000000000000004">
      <c r="A89" s="20" t="s">
        <v>1212</v>
      </c>
      <c r="B89" s="19">
        <v>18543889.43</v>
      </c>
      <c r="C89" s="19">
        <v>5058.83</v>
      </c>
      <c r="D89" s="19"/>
      <c r="E89" s="19">
        <f t="shared" si="30"/>
        <v>5058.83</v>
      </c>
      <c r="F89" s="19"/>
      <c r="G89" s="19"/>
      <c r="H89" s="19"/>
      <c r="I89" s="19"/>
      <c r="J89" s="19"/>
      <c r="K89" s="19"/>
      <c r="L89" s="19">
        <f t="shared" si="31"/>
        <v>0</v>
      </c>
      <c r="M89" s="19">
        <f t="shared" si="27"/>
        <v>5058.83</v>
      </c>
      <c r="N89" s="65" t="s">
        <v>101</v>
      </c>
      <c r="O89" s="19">
        <v>20118716.59</v>
      </c>
      <c r="P89" s="19">
        <v>6954.77</v>
      </c>
      <c r="Q89" s="19"/>
      <c r="R89" s="19">
        <f t="shared" si="32"/>
        <v>6954.77</v>
      </c>
      <c r="S89" s="19"/>
      <c r="T89" s="19"/>
      <c r="U89" s="19"/>
      <c r="V89" s="19"/>
      <c r="W89" s="19"/>
      <c r="X89" s="19"/>
      <c r="Y89" s="19">
        <f t="shared" si="28"/>
        <v>0</v>
      </c>
      <c r="Z89" s="19">
        <f t="shared" si="29"/>
        <v>6954.77</v>
      </c>
      <c r="AA89" s="50">
        <f t="shared" ref="AA89:AA97" si="33">(R89-E89)*100/E89</f>
        <v>37.477835784163545</v>
      </c>
      <c r="AB89" s="50"/>
      <c r="AC89" s="50">
        <f t="shared" ref="AC89:AC97" si="34">(Z89-M89)*100/M89</f>
        <v>37.477835784163545</v>
      </c>
    </row>
    <row r="90" spans="1:29" x14ac:dyDescent="0.55000000000000004">
      <c r="A90" s="20" t="s">
        <v>1213</v>
      </c>
      <c r="B90" s="19">
        <v>23578747.48</v>
      </c>
      <c r="C90" s="19"/>
      <c r="D90" s="19"/>
      <c r="E90" s="19">
        <f t="shared" si="30"/>
        <v>0</v>
      </c>
      <c r="F90" s="19"/>
      <c r="G90" s="19"/>
      <c r="H90" s="19"/>
      <c r="I90" s="19"/>
      <c r="J90" s="19"/>
      <c r="K90" s="19"/>
      <c r="L90" s="19">
        <f t="shared" si="31"/>
        <v>0</v>
      </c>
      <c r="M90" s="19">
        <f t="shared" si="27"/>
        <v>0</v>
      </c>
      <c r="N90" s="65" t="s">
        <v>100</v>
      </c>
      <c r="O90" s="19">
        <v>24438826.570000004</v>
      </c>
      <c r="P90" s="19">
        <v>2057.4500000000003</v>
      </c>
      <c r="Q90" s="19"/>
      <c r="R90" s="19">
        <f t="shared" si="32"/>
        <v>2057.4500000000003</v>
      </c>
      <c r="S90" s="19"/>
      <c r="T90" s="19"/>
      <c r="U90" s="19"/>
      <c r="V90" s="19"/>
      <c r="W90" s="19"/>
      <c r="X90" s="19"/>
      <c r="Y90" s="19">
        <f t="shared" si="28"/>
        <v>0</v>
      </c>
      <c r="Z90" s="19">
        <f t="shared" si="29"/>
        <v>2057.4500000000003</v>
      </c>
      <c r="AA90" s="50"/>
      <c r="AB90" s="50"/>
      <c r="AC90" s="50"/>
    </row>
    <row r="91" spans="1:29" x14ac:dyDescent="0.55000000000000004">
      <c r="A91" s="20" t="s">
        <v>1214</v>
      </c>
      <c r="B91" s="19">
        <v>8092885.5599999996</v>
      </c>
      <c r="C91" s="19"/>
      <c r="D91" s="19"/>
      <c r="E91" s="19">
        <f t="shared" si="30"/>
        <v>0</v>
      </c>
      <c r="F91" s="19"/>
      <c r="G91" s="19"/>
      <c r="H91" s="19"/>
      <c r="I91" s="19"/>
      <c r="J91" s="19"/>
      <c r="K91" s="19"/>
      <c r="L91" s="19">
        <f t="shared" si="31"/>
        <v>0</v>
      </c>
      <c r="M91" s="19">
        <f t="shared" si="27"/>
        <v>0</v>
      </c>
      <c r="N91" s="65" t="s">
        <v>99</v>
      </c>
      <c r="O91" s="19">
        <v>7864799.9399999995</v>
      </c>
      <c r="P91" s="19">
        <v>1895.9300000000003</v>
      </c>
      <c r="Q91" s="19"/>
      <c r="R91" s="19">
        <f t="shared" si="32"/>
        <v>1895.9300000000003</v>
      </c>
      <c r="S91" s="19"/>
      <c r="T91" s="19"/>
      <c r="U91" s="19"/>
      <c r="V91" s="19"/>
      <c r="W91" s="19"/>
      <c r="X91" s="19"/>
      <c r="Y91" s="19">
        <f t="shared" si="28"/>
        <v>0</v>
      </c>
      <c r="Z91" s="19">
        <f t="shared" si="29"/>
        <v>1895.9300000000003</v>
      </c>
      <c r="AA91" s="50"/>
      <c r="AB91" s="50"/>
      <c r="AC91" s="50"/>
    </row>
    <row r="92" spans="1:29" x14ac:dyDescent="0.55000000000000004">
      <c r="A92" s="20"/>
      <c r="B92" s="19">
        <v>4481767.17</v>
      </c>
      <c r="C92" s="19"/>
      <c r="D92" s="19"/>
      <c r="E92" s="19">
        <f t="shared" si="30"/>
        <v>0</v>
      </c>
      <c r="F92" s="19"/>
      <c r="G92" s="19"/>
      <c r="H92" s="19"/>
      <c r="I92" s="19"/>
      <c r="J92" s="19"/>
      <c r="K92" s="19"/>
      <c r="L92" s="19">
        <f t="shared" si="31"/>
        <v>0</v>
      </c>
      <c r="M92" s="19">
        <f t="shared" si="27"/>
        <v>0</v>
      </c>
      <c r="N92" s="65" t="s">
        <v>98</v>
      </c>
      <c r="O92" s="19">
        <v>5252166.7100000018</v>
      </c>
      <c r="P92" s="19">
        <v>1895.9300000000003</v>
      </c>
      <c r="Q92" s="19"/>
      <c r="R92" s="19">
        <f t="shared" si="32"/>
        <v>1895.9300000000003</v>
      </c>
      <c r="S92" s="19"/>
      <c r="T92" s="19"/>
      <c r="U92" s="19"/>
      <c r="V92" s="19"/>
      <c r="W92" s="19"/>
      <c r="X92" s="19"/>
      <c r="Y92" s="19">
        <f t="shared" si="28"/>
        <v>0</v>
      </c>
      <c r="Z92" s="19">
        <f t="shared" si="29"/>
        <v>1895.9300000000003</v>
      </c>
      <c r="AA92" s="50"/>
      <c r="AB92" s="50"/>
      <c r="AC92" s="50"/>
    </row>
    <row r="93" spans="1:29" x14ac:dyDescent="0.55000000000000004">
      <c r="A93" s="20" t="s">
        <v>1215</v>
      </c>
      <c r="B93" s="19">
        <v>8759973.910000002</v>
      </c>
      <c r="C93" s="19"/>
      <c r="D93" s="19"/>
      <c r="E93" s="19">
        <f t="shared" si="30"/>
        <v>0</v>
      </c>
      <c r="F93" s="19"/>
      <c r="G93" s="19"/>
      <c r="H93" s="19"/>
      <c r="I93" s="19"/>
      <c r="J93" s="19"/>
      <c r="K93" s="19"/>
      <c r="L93" s="19">
        <f t="shared" si="31"/>
        <v>0</v>
      </c>
      <c r="M93" s="19">
        <f t="shared" si="27"/>
        <v>0</v>
      </c>
      <c r="N93" s="65" t="s">
        <v>97</v>
      </c>
      <c r="O93" s="19">
        <v>8814562.620000001</v>
      </c>
      <c r="P93" s="19">
        <v>1895.9300000000003</v>
      </c>
      <c r="Q93" s="19"/>
      <c r="R93" s="19">
        <f t="shared" si="32"/>
        <v>1895.9300000000003</v>
      </c>
      <c r="S93" s="19"/>
      <c r="T93" s="19"/>
      <c r="U93" s="19"/>
      <c r="V93" s="19"/>
      <c r="W93" s="19"/>
      <c r="X93" s="19"/>
      <c r="Y93" s="19">
        <f t="shared" si="28"/>
        <v>0</v>
      </c>
      <c r="Z93" s="19">
        <f t="shared" si="29"/>
        <v>1895.9300000000003</v>
      </c>
      <c r="AA93" s="50"/>
      <c r="AB93" s="50"/>
      <c r="AC93" s="50"/>
    </row>
    <row r="94" spans="1:29" x14ac:dyDescent="0.55000000000000004">
      <c r="A94" s="20" t="s">
        <v>1216</v>
      </c>
      <c r="B94" s="19">
        <v>11291298.280000001</v>
      </c>
      <c r="C94" s="19"/>
      <c r="D94" s="19"/>
      <c r="E94" s="19">
        <f t="shared" si="30"/>
        <v>0</v>
      </c>
      <c r="F94" s="19"/>
      <c r="G94" s="19"/>
      <c r="H94" s="19"/>
      <c r="I94" s="19"/>
      <c r="J94" s="19"/>
      <c r="K94" s="19"/>
      <c r="L94" s="19">
        <f t="shared" si="31"/>
        <v>0</v>
      </c>
      <c r="M94" s="19">
        <f t="shared" si="27"/>
        <v>0</v>
      </c>
      <c r="N94" s="65" t="s">
        <v>96</v>
      </c>
      <c r="O94" s="19">
        <v>10585180.059999999</v>
      </c>
      <c r="P94" s="19">
        <v>2057.4500000000003</v>
      </c>
      <c r="Q94" s="19"/>
      <c r="R94" s="19">
        <f t="shared" si="32"/>
        <v>2057.4500000000003</v>
      </c>
      <c r="S94" s="19"/>
      <c r="T94" s="19"/>
      <c r="U94" s="19"/>
      <c r="V94" s="19"/>
      <c r="W94" s="19"/>
      <c r="X94" s="19"/>
      <c r="Y94" s="19">
        <f t="shared" si="28"/>
        <v>0</v>
      </c>
      <c r="Z94" s="19">
        <f t="shared" si="29"/>
        <v>2057.4500000000003</v>
      </c>
      <c r="AA94" s="50"/>
      <c r="AB94" s="50"/>
      <c r="AC94" s="50"/>
    </row>
    <row r="95" spans="1:29" x14ac:dyDescent="0.55000000000000004">
      <c r="A95" s="20" t="s">
        <v>1217</v>
      </c>
      <c r="B95" s="19">
        <v>24155773.5</v>
      </c>
      <c r="C95" s="19"/>
      <c r="D95" s="19"/>
      <c r="E95" s="19">
        <f t="shared" si="30"/>
        <v>0</v>
      </c>
      <c r="F95" s="19"/>
      <c r="G95" s="19"/>
      <c r="H95" s="19"/>
      <c r="I95" s="19"/>
      <c r="J95" s="19"/>
      <c r="K95" s="19"/>
      <c r="L95" s="19">
        <f t="shared" si="31"/>
        <v>0</v>
      </c>
      <c r="M95" s="19">
        <f t="shared" si="27"/>
        <v>0</v>
      </c>
      <c r="N95" s="65" t="s">
        <v>95</v>
      </c>
      <c r="O95" s="19">
        <v>25118960.510000002</v>
      </c>
      <c r="P95" s="19">
        <v>2057.4500000000003</v>
      </c>
      <c r="Q95" s="19"/>
      <c r="R95" s="19">
        <f t="shared" si="32"/>
        <v>2057.4500000000003</v>
      </c>
      <c r="S95" s="19"/>
      <c r="T95" s="19"/>
      <c r="U95" s="19"/>
      <c r="V95" s="19"/>
      <c r="W95" s="19"/>
      <c r="X95" s="19"/>
      <c r="Y95" s="19">
        <f t="shared" si="28"/>
        <v>0</v>
      </c>
      <c r="Z95" s="19">
        <f t="shared" si="29"/>
        <v>2057.4500000000003</v>
      </c>
      <c r="AA95" s="50"/>
      <c r="AB95" s="50"/>
      <c r="AC95" s="50"/>
    </row>
    <row r="96" spans="1:29" x14ac:dyDescent="0.55000000000000004">
      <c r="A96" s="20"/>
      <c r="B96" s="19">
        <v>4983289.7300000004</v>
      </c>
      <c r="C96" s="19"/>
      <c r="D96" s="19"/>
      <c r="E96" s="19">
        <f t="shared" si="30"/>
        <v>0</v>
      </c>
      <c r="F96" s="19"/>
      <c r="G96" s="19"/>
      <c r="H96" s="19"/>
      <c r="I96" s="19"/>
      <c r="J96" s="19"/>
      <c r="K96" s="19"/>
      <c r="L96" s="19">
        <f t="shared" si="31"/>
        <v>0</v>
      </c>
      <c r="M96" s="19">
        <f t="shared" si="27"/>
        <v>0</v>
      </c>
      <c r="N96" s="65" t="s">
        <v>94</v>
      </c>
      <c r="O96" s="19">
        <v>4709355.4400000004</v>
      </c>
      <c r="P96" s="19">
        <v>1895.9300000000003</v>
      </c>
      <c r="Q96" s="19"/>
      <c r="R96" s="19">
        <f t="shared" si="32"/>
        <v>1895.9300000000003</v>
      </c>
      <c r="S96" s="19"/>
      <c r="T96" s="19"/>
      <c r="U96" s="19"/>
      <c r="V96" s="19"/>
      <c r="W96" s="19"/>
      <c r="X96" s="19"/>
      <c r="Y96" s="19">
        <f t="shared" si="28"/>
        <v>0</v>
      </c>
      <c r="Z96" s="19">
        <f t="shared" si="29"/>
        <v>1895.9300000000003</v>
      </c>
      <c r="AA96" s="50"/>
      <c r="AB96" s="50"/>
      <c r="AC96" s="50"/>
    </row>
    <row r="97" spans="1:29" x14ac:dyDescent="0.55000000000000004">
      <c r="A97" s="20" t="s">
        <v>1218</v>
      </c>
      <c r="B97" s="19">
        <v>2021264.4</v>
      </c>
      <c r="C97" s="19">
        <v>44579.18</v>
      </c>
      <c r="D97" s="19"/>
      <c r="E97" s="19">
        <f t="shared" si="30"/>
        <v>44579.18</v>
      </c>
      <c r="F97" s="19"/>
      <c r="G97" s="19"/>
      <c r="H97" s="19"/>
      <c r="I97" s="19"/>
      <c r="J97" s="19"/>
      <c r="K97" s="19"/>
      <c r="L97" s="19">
        <f t="shared" si="31"/>
        <v>0</v>
      </c>
      <c r="M97" s="19">
        <f t="shared" si="27"/>
        <v>44579.18</v>
      </c>
      <c r="N97" s="65" t="s">
        <v>93</v>
      </c>
      <c r="O97" s="19">
        <v>2467305.2200000002</v>
      </c>
      <c r="P97" s="19">
        <v>46475.1</v>
      </c>
      <c r="Q97" s="19"/>
      <c r="R97" s="19">
        <f t="shared" si="32"/>
        <v>46475.1</v>
      </c>
      <c r="S97" s="19"/>
      <c r="T97" s="19"/>
      <c r="U97" s="19"/>
      <c r="V97" s="19"/>
      <c r="W97" s="19"/>
      <c r="X97" s="19"/>
      <c r="Y97" s="19">
        <f t="shared" si="28"/>
        <v>0</v>
      </c>
      <c r="Z97" s="19">
        <f t="shared" si="29"/>
        <v>46475.1</v>
      </c>
      <c r="AA97" s="50">
        <f t="shared" si="33"/>
        <v>4.2529270390348097</v>
      </c>
      <c r="AB97" s="50"/>
      <c r="AC97" s="81">
        <f t="shared" si="34"/>
        <v>4.2529270390348097</v>
      </c>
    </row>
    <row r="98" spans="1:29" x14ac:dyDescent="0.55000000000000004">
      <c r="A98" s="20" t="s">
        <v>1219</v>
      </c>
      <c r="B98" s="19">
        <v>31439.5</v>
      </c>
      <c r="C98" s="19"/>
      <c r="D98" s="19"/>
      <c r="E98" s="19">
        <f t="shared" si="30"/>
        <v>0</v>
      </c>
      <c r="F98" s="19"/>
      <c r="G98" s="19"/>
      <c r="H98" s="19"/>
      <c r="I98" s="19"/>
      <c r="J98" s="19"/>
      <c r="K98" s="19"/>
      <c r="L98" s="19">
        <f t="shared" si="31"/>
        <v>0</v>
      </c>
      <c r="M98" s="19">
        <f t="shared" si="27"/>
        <v>0</v>
      </c>
      <c r="N98" s="65" t="s">
        <v>92</v>
      </c>
      <c r="O98" s="19"/>
      <c r="P98" s="19">
        <v>1779.2600000000002</v>
      </c>
      <c r="Q98" s="19"/>
      <c r="R98" s="19">
        <f t="shared" si="32"/>
        <v>1779.2600000000002</v>
      </c>
      <c r="S98" s="19"/>
      <c r="T98" s="19"/>
      <c r="U98" s="19"/>
      <c r="V98" s="19"/>
      <c r="W98" s="19"/>
      <c r="X98" s="19"/>
      <c r="Y98" s="19">
        <f t="shared" si="28"/>
        <v>0</v>
      </c>
      <c r="Z98" s="19">
        <f t="shared" si="29"/>
        <v>1779.2600000000002</v>
      </c>
      <c r="AA98" s="50"/>
      <c r="AB98" s="50"/>
      <c r="AC98" s="50"/>
    </row>
    <row r="99" spans="1:29" x14ac:dyDescent="0.55000000000000004">
      <c r="A99" s="20" t="s">
        <v>1220</v>
      </c>
      <c r="B99" s="19"/>
      <c r="C99" s="19"/>
      <c r="D99" s="19"/>
      <c r="E99" s="19"/>
      <c r="F99" s="19"/>
      <c r="G99" s="19"/>
      <c r="H99" s="19"/>
      <c r="I99" s="19"/>
      <c r="J99" s="19"/>
      <c r="K99" s="19"/>
      <c r="L99" s="19"/>
      <c r="M99" s="19"/>
      <c r="N99" s="65"/>
      <c r="O99" s="19"/>
      <c r="P99" s="19"/>
      <c r="Q99" s="19"/>
      <c r="R99" s="19"/>
      <c r="S99" s="19"/>
      <c r="T99" s="19"/>
      <c r="U99" s="19"/>
      <c r="V99" s="19"/>
      <c r="W99" s="19"/>
      <c r="X99" s="19"/>
      <c r="Y99" s="19"/>
      <c r="Z99" s="19"/>
      <c r="AA99" s="50"/>
      <c r="AB99" s="50"/>
      <c r="AC99" s="50"/>
    </row>
    <row r="100" spans="1:29" x14ac:dyDescent="0.55000000000000004">
      <c r="A100" s="20" t="s">
        <v>1221</v>
      </c>
      <c r="B100" s="19">
        <f t="shared" ref="B100:M100" si="35">SUM(B101)</f>
        <v>3277929.71</v>
      </c>
      <c r="C100" s="19">
        <f t="shared" si="35"/>
        <v>775074.21</v>
      </c>
      <c r="D100" s="19">
        <f t="shared" si="35"/>
        <v>0</v>
      </c>
      <c r="E100" s="19">
        <f t="shared" si="35"/>
        <v>775074.21</v>
      </c>
      <c r="F100" s="19">
        <f t="shared" si="35"/>
        <v>1138972.6599999999</v>
      </c>
      <c r="G100" s="19">
        <f t="shared" si="35"/>
        <v>0</v>
      </c>
      <c r="H100" s="19">
        <f t="shared" si="35"/>
        <v>186549</v>
      </c>
      <c r="I100" s="19">
        <f t="shared" si="35"/>
        <v>482151</v>
      </c>
      <c r="J100" s="19">
        <f t="shared" si="35"/>
        <v>0</v>
      </c>
      <c r="K100" s="19">
        <f t="shared" si="35"/>
        <v>0</v>
      </c>
      <c r="L100" s="19">
        <f t="shared" si="35"/>
        <v>1807672.66</v>
      </c>
      <c r="M100" s="19">
        <f t="shared" si="35"/>
        <v>2582746.87</v>
      </c>
      <c r="N100" s="65" t="s">
        <v>104</v>
      </c>
      <c r="O100" s="19">
        <f t="shared" ref="O100:Z100" si="36">SUM(O101)</f>
        <v>3890352.1</v>
      </c>
      <c r="P100" s="19">
        <f t="shared" si="36"/>
        <v>744878.90999999992</v>
      </c>
      <c r="Q100" s="19">
        <f t="shared" si="36"/>
        <v>0</v>
      </c>
      <c r="R100" s="19">
        <f t="shared" si="36"/>
        <v>744878.90999999992</v>
      </c>
      <c r="S100" s="19">
        <f t="shared" si="36"/>
        <v>750460.5</v>
      </c>
      <c r="T100" s="19">
        <f>SUM(T101)</f>
        <v>230106</v>
      </c>
      <c r="U100" s="19">
        <f>SUM(U101)</f>
        <v>607111.75</v>
      </c>
      <c r="V100" s="19">
        <f>SUM(V101)</f>
        <v>0</v>
      </c>
      <c r="W100" s="19">
        <f t="shared" si="36"/>
        <v>0</v>
      </c>
      <c r="X100" s="19">
        <f t="shared" si="36"/>
        <v>0</v>
      </c>
      <c r="Y100" s="19">
        <f t="shared" si="36"/>
        <v>1587678.25</v>
      </c>
      <c r="Z100" s="19">
        <f t="shared" si="36"/>
        <v>2332557.16</v>
      </c>
      <c r="AA100" s="50">
        <f t="shared" si="23"/>
        <v>-3.8957947007422744</v>
      </c>
      <c r="AB100" s="50">
        <f>(Y100-L100)*100/L100</f>
        <v>-12.170035807257268</v>
      </c>
      <c r="AC100" s="50">
        <f>(Z100-M100)*100/M100</f>
        <v>-9.6869620831250867</v>
      </c>
    </row>
    <row r="101" spans="1:29" x14ac:dyDescent="0.55000000000000004">
      <c r="A101" s="20" t="s">
        <v>1222</v>
      </c>
      <c r="B101" s="19">
        <v>3277929.71</v>
      </c>
      <c r="C101" s="19">
        <v>775074.21</v>
      </c>
      <c r="D101" s="19"/>
      <c r="E101" s="19">
        <f>SUM(C101:D101)</f>
        <v>775074.21</v>
      </c>
      <c r="F101" s="19">
        <v>1138972.6599999999</v>
      </c>
      <c r="G101" s="19"/>
      <c r="H101" s="19">
        <v>186549</v>
      </c>
      <c r="I101" s="19">
        <v>482151</v>
      </c>
      <c r="J101" s="19"/>
      <c r="K101" s="19"/>
      <c r="L101" s="19">
        <f>SUM(F101:K101)</f>
        <v>1807672.66</v>
      </c>
      <c r="M101" s="19">
        <f>E101+L101</f>
        <v>2582746.87</v>
      </c>
      <c r="N101" s="65" t="s">
        <v>404</v>
      </c>
      <c r="O101" s="19">
        <v>3890352.1</v>
      </c>
      <c r="P101" s="19">
        <v>744878.90999999992</v>
      </c>
      <c r="Q101" s="19"/>
      <c r="R101" s="19">
        <f>SUM(P101:Q101)</f>
        <v>744878.90999999992</v>
      </c>
      <c r="S101" s="19">
        <v>750460.5</v>
      </c>
      <c r="T101" s="19">
        <v>230106</v>
      </c>
      <c r="U101" s="19">
        <v>607111.75</v>
      </c>
      <c r="V101" s="19"/>
      <c r="W101" s="19"/>
      <c r="X101" s="19"/>
      <c r="Y101" s="19">
        <f>SUM(S101:X101)</f>
        <v>1587678.25</v>
      </c>
      <c r="Z101" s="19">
        <f>R101+Y101</f>
        <v>2332557.16</v>
      </c>
      <c r="AA101" s="50">
        <f t="shared" si="23"/>
        <v>-3.8957947007422744</v>
      </c>
      <c r="AB101" s="50">
        <f>(Y101-L101)*100/L101</f>
        <v>-12.170035807257268</v>
      </c>
      <c r="AC101" s="81">
        <f>(Z101-M101)*100/M101</f>
        <v>-9.6869620831250867</v>
      </c>
    </row>
    <row r="102" spans="1:29" x14ac:dyDescent="0.55000000000000004">
      <c r="A102" s="20" t="s">
        <v>1223</v>
      </c>
      <c r="B102" s="19"/>
      <c r="C102" s="19"/>
      <c r="D102" s="19"/>
      <c r="E102" s="19"/>
      <c r="F102" s="19"/>
      <c r="G102" s="19"/>
      <c r="H102" s="19"/>
      <c r="I102" s="19"/>
      <c r="J102" s="19"/>
      <c r="K102" s="19"/>
      <c r="L102" s="19"/>
      <c r="M102" s="19"/>
      <c r="N102" s="65"/>
      <c r="O102" s="19"/>
      <c r="P102" s="19"/>
      <c r="Q102" s="19"/>
      <c r="R102" s="19"/>
      <c r="S102" s="19"/>
      <c r="T102" s="19"/>
      <c r="U102" s="19"/>
      <c r="V102" s="19"/>
      <c r="W102" s="19"/>
      <c r="X102" s="19"/>
      <c r="Y102" s="19"/>
      <c r="Z102" s="19"/>
      <c r="AA102" s="50"/>
      <c r="AB102" s="50"/>
      <c r="AC102" s="50"/>
    </row>
    <row r="103" spans="1:29" x14ac:dyDescent="0.55000000000000004">
      <c r="A103" s="20" t="s">
        <v>1224</v>
      </c>
      <c r="B103" s="19">
        <f t="shared" ref="B103:M103" si="37">SUM(B104)</f>
        <v>2395620.5</v>
      </c>
      <c r="C103" s="19">
        <f t="shared" si="37"/>
        <v>272988.25</v>
      </c>
      <c r="D103" s="19">
        <f t="shared" si="37"/>
        <v>0</v>
      </c>
      <c r="E103" s="19">
        <f t="shared" si="37"/>
        <v>272988.25</v>
      </c>
      <c r="F103" s="19">
        <f t="shared" si="37"/>
        <v>1952350.28</v>
      </c>
      <c r="G103" s="19">
        <f t="shared" si="37"/>
        <v>0</v>
      </c>
      <c r="H103" s="19">
        <f t="shared" si="37"/>
        <v>169678</v>
      </c>
      <c r="I103" s="19">
        <f t="shared" si="37"/>
        <v>40000</v>
      </c>
      <c r="J103" s="19">
        <f t="shared" si="37"/>
        <v>0</v>
      </c>
      <c r="K103" s="19">
        <f t="shared" si="37"/>
        <v>0</v>
      </c>
      <c r="L103" s="19">
        <f t="shared" si="37"/>
        <v>2162028.2800000003</v>
      </c>
      <c r="M103" s="19">
        <f t="shared" si="37"/>
        <v>2435016.5300000003</v>
      </c>
      <c r="N103" s="65" t="s">
        <v>105</v>
      </c>
      <c r="O103" s="19">
        <f t="shared" ref="O103:Z103" si="38">SUM(O104)</f>
        <v>2653191.3199999998</v>
      </c>
      <c r="P103" s="19">
        <f t="shared" si="38"/>
        <v>258060.44999999998</v>
      </c>
      <c r="Q103" s="19">
        <f t="shared" si="38"/>
        <v>0</v>
      </c>
      <c r="R103" s="19">
        <f t="shared" si="38"/>
        <v>258060.44999999998</v>
      </c>
      <c r="S103" s="19">
        <f t="shared" si="38"/>
        <v>1726308.91</v>
      </c>
      <c r="T103" s="19">
        <f>SUM(T104)</f>
        <v>174816</v>
      </c>
      <c r="U103" s="19">
        <f>SUM(U104)</f>
        <v>188950</v>
      </c>
      <c r="V103" s="19">
        <f>SUM(V104)</f>
        <v>0</v>
      </c>
      <c r="W103" s="19">
        <f t="shared" si="38"/>
        <v>0</v>
      </c>
      <c r="X103" s="19">
        <f t="shared" si="38"/>
        <v>0</v>
      </c>
      <c r="Y103" s="19">
        <f t="shared" si="38"/>
        <v>2090074.91</v>
      </c>
      <c r="Z103" s="19">
        <f t="shared" si="38"/>
        <v>2348135.36</v>
      </c>
      <c r="AA103" s="50">
        <f t="shared" si="23"/>
        <v>-5.4682939650333005</v>
      </c>
      <c r="AB103" s="50">
        <f>(Y103-L103)*100/L103</f>
        <v>-3.3280494369851783</v>
      </c>
      <c r="AC103" s="50">
        <f>(Z103-M103)*100/M103</f>
        <v>-3.5679909737614954</v>
      </c>
    </row>
    <row r="104" spans="1:29" x14ac:dyDescent="0.55000000000000004">
      <c r="A104" s="20" t="s">
        <v>1225</v>
      </c>
      <c r="B104" s="19">
        <v>2395620.5</v>
      </c>
      <c r="C104" s="19">
        <v>272988.25</v>
      </c>
      <c r="D104" s="19"/>
      <c r="E104" s="19">
        <f>SUM(C104:D104)</f>
        <v>272988.25</v>
      </c>
      <c r="F104" s="19">
        <v>1952350.28</v>
      </c>
      <c r="G104" s="19"/>
      <c r="H104" s="19">
        <v>169678</v>
      </c>
      <c r="I104" s="19">
        <v>40000</v>
      </c>
      <c r="J104" s="19"/>
      <c r="K104" s="19"/>
      <c r="L104" s="19">
        <f>SUM(F104:K104)</f>
        <v>2162028.2800000003</v>
      </c>
      <c r="M104" s="19">
        <f>E104+L104</f>
        <v>2435016.5300000003</v>
      </c>
      <c r="N104" s="65" t="s">
        <v>379</v>
      </c>
      <c r="O104" s="19">
        <v>2653191.3199999998</v>
      </c>
      <c r="P104" s="19">
        <v>258060.44999999998</v>
      </c>
      <c r="Q104" s="19"/>
      <c r="R104" s="19">
        <f>SUM(P104:Q104)</f>
        <v>258060.44999999998</v>
      </c>
      <c r="S104" s="19">
        <v>1726308.91</v>
      </c>
      <c r="T104" s="19">
        <v>174816</v>
      </c>
      <c r="U104" s="19">
        <v>188950</v>
      </c>
      <c r="V104" s="19"/>
      <c r="W104" s="19"/>
      <c r="X104" s="19"/>
      <c r="Y104" s="19">
        <f>SUM(S104:X104)</f>
        <v>2090074.91</v>
      </c>
      <c r="Z104" s="19">
        <f>R104+Y104</f>
        <v>2348135.36</v>
      </c>
      <c r="AA104" s="50">
        <f t="shared" si="23"/>
        <v>-5.4682939650333005</v>
      </c>
      <c r="AB104" s="50">
        <f>(Y104-L104)*100/L104</f>
        <v>-3.3280494369851783</v>
      </c>
      <c r="AC104" s="81">
        <f>(Z104-M104)*100/M104</f>
        <v>-3.5679909737614954</v>
      </c>
    </row>
    <row r="105" spans="1:29" x14ac:dyDescent="0.55000000000000004">
      <c r="A105" s="20" t="s">
        <v>1226</v>
      </c>
      <c r="B105" s="19"/>
      <c r="C105" s="19"/>
      <c r="D105" s="19"/>
      <c r="E105" s="19"/>
      <c r="F105" s="19"/>
      <c r="G105" s="19"/>
      <c r="H105" s="19"/>
      <c r="I105" s="19"/>
      <c r="J105" s="19"/>
      <c r="K105" s="19"/>
      <c r="L105" s="19"/>
      <c r="M105" s="19"/>
      <c r="N105" s="65"/>
      <c r="O105" s="19"/>
      <c r="P105" s="19"/>
      <c r="Q105" s="19"/>
      <c r="R105" s="19"/>
      <c r="S105" s="19"/>
      <c r="T105" s="19"/>
      <c r="U105" s="19"/>
      <c r="V105" s="19"/>
      <c r="W105" s="19"/>
      <c r="X105" s="19"/>
      <c r="Y105" s="19"/>
      <c r="Z105" s="19"/>
      <c r="AA105" s="50"/>
      <c r="AB105" s="50"/>
      <c r="AC105" s="50"/>
    </row>
    <row r="106" spans="1:29" x14ac:dyDescent="0.55000000000000004">
      <c r="A106" s="20" t="s">
        <v>1227</v>
      </c>
      <c r="B106" s="19">
        <f t="shared" ref="B106:M106" si="39">SUM(B107:B110)</f>
        <v>14216203.74</v>
      </c>
      <c r="C106" s="19">
        <f t="shared" si="39"/>
        <v>3691282.3600000003</v>
      </c>
      <c r="D106" s="19">
        <f t="shared" si="39"/>
        <v>0</v>
      </c>
      <c r="E106" s="19">
        <f>SUM(E107:E110)</f>
        <v>3691282.3600000003</v>
      </c>
      <c r="F106" s="19">
        <f t="shared" si="39"/>
        <v>2771838.14</v>
      </c>
      <c r="G106" s="19">
        <f t="shared" si="39"/>
        <v>0</v>
      </c>
      <c r="H106" s="19">
        <f t="shared" si="39"/>
        <v>528344</v>
      </c>
      <c r="I106" s="19">
        <f t="shared" si="39"/>
        <v>174434.8</v>
      </c>
      <c r="J106" s="19">
        <f t="shared" si="39"/>
        <v>0</v>
      </c>
      <c r="K106" s="19">
        <f t="shared" si="39"/>
        <v>3939</v>
      </c>
      <c r="L106" s="19">
        <f t="shared" si="39"/>
        <v>3478555.94</v>
      </c>
      <c r="M106" s="19">
        <f t="shared" si="39"/>
        <v>7169838.3000000007</v>
      </c>
      <c r="N106" s="65" t="s">
        <v>106</v>
      </c>
      <c r="O106" s="19">
        <f t="shared" ref="O106:Z106" si="40">SUM(O107:O110)</f>
        <v>15049868.460000001</v>
      </c>
      <c r="P106" s="19">
        <f t="shared" si="40"/>
        <v>3766884.3400000003</v>
      </c>
      <c r="Q106" s="19">
        <f t="shared" si="40"/>
        <v>0</v>
      </c>
      <c r="R106" s="19">
        <f t="shared" si="40"/>
        <v>3766884.3400000003</v>
      </c>
      <c r="S106" s="19">
        <f t="shared" si="40"/>
        <v>3964071.8000000007</v>
      </c>
      <c r="T106" s="19">
        <f>SUM(T107:T110)</f>
        <v>1016374.94</v>
      </c>
      <c r="U106" s="19">
        <f>SUM(U107:U110)</f>
        <v>405573.98</v>
      </c>
      <c r="V106" s="19">
        <f>SUM(V107:V110)</f>
        <v>439</v>
      </c>
      <c r="W106" s="19">
        <f t="shared" si="40"/>
        <v>0</v>
      </c>
      <c r="X106" s="19">
        <f t="shared" si="40"/>
        <v>0</v>
      </c>
      <c r="Y106" s="19">
        <f t="shared" si="40"/>
        <v>5386459.7200000007</v>
      </c>
      <c r="Z106" s="19">
        <f t="shared" si="40"/>
        <v>9153344.0600000024</v>
      </c>
      <c r="AA106" s="50">
        <f t="shared" si="23"/>
        <v>2.0481223766366106</v>
      </c>
      <c r="AB106" s="50">
        <f t="shared" ref="AB106:AC110" si="41">(Y106-L106)*100/L106</f>
        <v>54.847580803889578</v>
      </c>
      <c r="AC106" s="50">
        <f t="shared" si="41"/>
        <v>27.664581501091895</v>
      </c>
    </row>
    <row r="107" spans="1:29" x14ac:dyDescent="0.55000000000000004">
      <c r="A107" s="20"/>
      <c r="B107" s="19">
        <v>5156536.7</v>
      </c>
      <c r="C107" s="19">
        <v>2117927.64</v>
      </c>
      <c r="D107" s="19"/>
      <c r="E107" s="19">
        <f>SUM(C107:D107)</f>
        <v>2117927.64</v>
      </c>
      <c r="F107" s="19">
        <v>851884</v>
      </c>
      <c r="G107" s="19"/>
      <c r="H107" s="19">
        <v>92957</v>
      </c>
      <c r="I107" s="19">
        <v>31500</v>
      </c>
      <c r="J107" s="19"/>
      <c r="K107" s="19">
        <v>3500</v>
      </c>
      <c r="L107" s="19">
        <f>SUM(F107:K107)</f>
        <v>979841</v>
      </c>
      <c r="M107" s="19">
        <f>E107+L107</f>
        <v>3097768.64</v>
      </c>
      <c r="N107" s="65" t="s">
        <v>357</v>
      </c>
      <c r="O107" s="19">
        <v>5694728.9699999997</v>
      </c>
      <c r="P107" s="19">
        <v>2090462.1700000004</v>
      </c>
      <c r="Q107" s="19"/>
      <c r="R107" s="19">
        <f>SUM(P107:Q107)</f>
        <v>2090462.1700000004</v>
      </c>
      <c r="S107" s="19">
        <v>1693074.2700000005</v>
      </c>
      <c r="T107" s="19">
        <v>415456</v>
      </c>
      <c r="U107" s="19">
        <v>81850</v>
      </c>
      <c r="V107" s="19"/>
      <c r="W107" s="19"/>
      <c r="X107" s="19"/>
      <c r="Y107" s="19">
        <f>SUM(S107:X107)</f>
        <v>2190380.2700000005</v>
      </c>
      <c r="Z107" s="19">
        <f>R107+Y107</f>
        <v>4280842.4400000013</v>
      </c>
      <c r="AA107" s="50">
        <f t="shared" si="23"/>
        <v>-1.2968087049470556</v>
      </c>
      <c r="AB107" s="50">
        <f t="shared" si="41"/>
        <v>123.5444597643904</v>
      </c>
      <c r="AC107" s="50">
        <f t="shared" si="41"/>
        <v>38.191160718832805</v>
      </c>
    </row>
    <row r="108" spans="1:29" x14ac:dyDescent="0.55000000000000004">
      <c r="A108" s="20" t="s">
        <v>1228</v>
      </c>
      <c r="B108" s="19">
        <v>2673555</v>
      </c>
      <c r="C108" s="19">
        <v>87811.8</v>
      </c>
      <c r="D108" s="19"/>
      <c r="E108" s="19">
        <f t="shared" ref="E108:E110" si="42">SUM(C108:D108)</f>
        <v>87811.8</v>
      </c>
      <c r="F108" s="19">
        <v>816831.15</v>
      </c>
      <c r="G108" s="19"/>
      <c r="H108" s="19">
        <v>80810</v>
      </c>
      <c r="I108" s="19">
        <v>36000</v>
      </c>
      <c r="J108" s="19"/>
      <c r="K108" s="19">
        <v>439</v>
      </c>
      <c r="L108" s="19">
        <f>SUM(F108:K108)</f>
        <v>934080.15</v>
      </c>
      <c r="M108" s="19">
        <f>E108+L108</f>
        <v>1021891.9500000001</v>
      </c>
      <c r="N108" s="65" t="s">
        <v>409</v>
      </c>
      <c r="O108" s="19">
        <v>2888621.2</v>
      </c>
      <c r="P108" s="19">
        <v>249160.2</v>
      </c>
      <c r="Q108" s="19"/>
      <c r="R108" s="19">
        <f t="shared" ref="R108:R110" si="43">SUM(P108:Q108)</f>
        <v>249160.2</v>
      </c>
      <c r="S108" s="19">
        <v>857178.83000000007</v>
      </c>
      <c r="T108" s="19">
        <v>165885</v>
      </c>
      <c r="U108" s="19">
        <v>105500</v>
      </c>
      <c r="V108" s="19">
        <v>439</v>
      </c>
      <c r="W108" s="19"/>
      <c r="X108" s="19"/>
      <c r="Y108" s="19">
        <f>SUM(S108:X108)</f>
        <v>1129002.83</v>
      </c>
      <c r="Z108" s="19">
        <f>R108+Y108</f>
        <v>1378163.03</v>
      </c>
      <c r="AA108" s="50">
        <f t="shared" si="23"/>
        <v>183.74341489412586</v>
      </c>
      <c r="AB108" s="50">
        <f t="shared" si="41"/>
        <v>20.867875203214631</v>
      </c>
      <c r="AC108" s="50">
        <f t="shared" si="41"/>
        <v>34.863869903271073</v>
      </c>
    </row>
    <row r="109" spans="1:29" x14ac:dyDescent="0.55000000000000004">
      <c r="A109" s="20" t="s">
        <v>1229</v>
      </c>
      <c r="B109" s="19">
        <v>2654271.04</v>
      </c>
      <c r="C109" s="19">
        <v>322810.76</v>
      </c>
      <c r="D109" s="19"/>
      <c r="E109" s="19">
        <f t="shared" si="42"/>
        <v>322810.76</v>
      </c>
      <c r="F109" s="19">
        <v>702690.79</v>
      </c>
      <c r="G109" s="19"/>
      <c r="H109" s="19">
        <v>162179</v>
      </c>
      <c r="I109" s="19">
        <v>5000</v>
      </c>
      <c r="J109" s="19"/>
      <c r="K109" s="19"/>
      <c r="L109" s="19">
        <f>SUM(F109:K109)</f>
        <v>869869.79</v>
      </c>
      <c r="M109" s="19">
        <f>E109+L109</f>
        <v>1192680.55</v>
      </c>
      <c r="N109" s="65" t="s">
        <v>381</v>
      </c>
      <c r="O109" s="19">
        <v>2767459.5</v>
      </c>
      <c r="P109" s="19">
        <v>314433.84000000003</v>
      </c>
      <c r="Q109" s="19"/>
      <c r="R109" s="19">
        <f t="shared" si="43"/>
        <v>314433.84000000003</v>
      </c>
      <c r="S109" s="19">
        <v>802248.62000000011</v>
      </c>
      <c r="T109" s="19">
        <v>222161</v>
      </c>
      <c r="U109" s="19">
        <v>49250</v>
      </c>
      <c r="V109" s="19"/>
      <c r="W109" s="19"/>
      <c r="X109" s="19"/>
      <c r="Y109" s="19">
        <f>SUM(S109:X109)</f>
        <v>1073659.6200000001</v>
      </c>
      <c r="Z109" s="19">
        <f>R109+Y109</f>
        <v>1388093.4600000002</v>
      </c>
      <c r="AA109" s="50">
        <f t="shared" si="23"/>
        <v>-2.5949940454277249</v>
      </c>
      <c r="AB109" s="50">
        <f t="shared" si="41"/>
        <v>23.427624725305158</v>
      </c>
      <c r="AC109" s="81">
        <f t="shared" si="41"/>
        <v>16.384346168804392</v>
      </c>
    </row>
    <row r="110" spans="1:29" x14ac:dyDescent="0.55000000000000004">
      <c r="A110" s="20" t="s">
        <v>1230</v>
      </c>
      <c r="B110" s="19">
        <v>3731841</v>
      </c>
      <c r="C110" s="19">
        <v>1162732.1599999999</v>
      </c>
      <c r="D110" s="19"/>
      <c r="E110" s="19">
        <f t="shared" si="42"/>
        <v>1162732.1599999999</v>
      </c>
      <c r="F110" s="19">
        <v>400432.2</v>
      </c>
      <c r="G110" s="19"/>
      <c r="H110" s="19">
        <v>192398</v>
      </c>
      <c r="I110" s="19">
        <v>101934.8</v>
      </c>
      <c r="J110" s="19"/>
      <c r="K110" s="19"/>
      <c r="L110" s="19">
        <f>SUM(F110:K110)</f>
        <v>694765</v>
      </c>
      <c r="M110" s="19">
        <f>E110+L110</f>
        <v>1857497.16</v>
      </c>
      <c r="N110" s="65" t="s">
        <v>400</v>
      </c>
      <c r="O110" s="19">
        <v>3699058.79</v>
      </c>
      <c r="P110" s="19">
        <v>1112828.1299999999</v>
      </c>
      <c r="Q110" s="19"/>
      <c r="R110" s="19">
        <f t="shared" si="43"/>
        <v>1112828.1299999999</v>
      </c>
      <c r="S110" s="19">
        <v>611570.08000000007</v>
      </c>
      <c r="T110" s="19">
        <v>212872.94</v>
      </c>
      <c r="U110" s="19">
        <v>168973.97999999998</v>
      </c>
      <c r="V110" s="19"/>
      <c r="W110" s="19"/>
      <c r="X110" s="19"/>
      <c r="Y110" s="19">
        <f>SUM(S110:X110)</f>
        <v>993417</v>
      </c>
      <c r="Z110" s="19">
        <f>R110+Y110</f>
        <v>2106245.13</v>
      </c>
      <c r="AA110" s="50">
        <f t="shared" si="23"/>
        <v>-4.291962647700398</v>
      </c>
      <c r="AB110" s="50">
        <f t="shared" si="41"/>
        <v>42.986045641331962</v>
      </c>
      <c r="AC110" s="81">
        <f t="shared" si="41"/>
        <v>13.391566639057471</v>
      </c>
    </row>
    <row r="111" spans="1:29" x14ac:dyDescent="0.55000000000000004">
      <c r="A111" s="20" t="s">
        <v>1231</v>
      </c>
      <c r="B111" s="19"/>
      <c r="C111" s="19"/>
      <c r="D111" s="19"/>
      <c r="E111" s="19"/>
      <c r="F111" s="19"/>
      <c r="G111" s="19"/>
      <c r="H111" s="19"/>
      <c r="I111" s="19"/>
      <c r="J111" s="19"/>
      <c r="K111" s="19"/>
      <c r="L111" s="19"/>
      <c r="M111" s="19"/>
      <c r="N111" s="65"/>
      <c r="O111" s="19"/>
      <c r="P111" s="19"/>
      <c r="Q111" s="19"/>
      <c r="R111" s="19"/>
      <c r="S111" s="19"/>
      <c r="T111" s="19"/>
      <c r="U111" s="19"/>
      <c r="V111" s="19"/>
      <c r="W111" s="19"/>
      <c r="X111" s="19"/>
      <c r="Y111" s="19"/>
      <c r="Z111" s="19"/>
      <c r="AA111" s="50"/>
      <c r="AB111" s="50"/>
      <c r="AC111" s="50"/>
    </row>
    <row r="112" spans="1:29" x14ac:dyDescent="0.55000000000000004">
      <c r="A112" s="20" t="s">
        <v>1232</v>
      </c>
      <c r="B112" s="19">
        <f>SUM(B113:B117)</f>
        <v>13258272.439999999</v>
      </c>
      <c r="C112" s="19">
        <f t="shared" ref="C112:M112" si="44">SUM(C113:C117)</f>
        <v>1274852.3400000001</v>
      </c>
      <c r="D112" s="19">
        <f t="shared" si="44"/>
        <v>5795.66</v>
      </c>
      <c r="E112" s="19">
        <f>SUM(E113:E117)</f>
        <v>1280648</v>
      </c>
      <c r="F112" s="19">
        <f t="shared" si="44"/>
        <v>6996074.25</v>
      </c>
      <c r="G112" s="19">
        <f t="shared" si="44"/>
        <v>0</v>
      </c>
      <c r="H112" s="19">
        <f t="shared" si="44"/>
        <v>1088131</v>
      </c>
      <c r="I112" s="19">
        <f t="shared" si="44"/>
        <v>276668</v>
      </c>
      <c r="J112" s="19">
        <f t="shared" si="44"/>
        <v>0</v>
      </c>
      <c r="K112" s="19">
        <f t="shared" si="44"/>
        <v>0</v>
      </c>
      <c r="L112" s="19">
        <f t="shared" si="44"/>
        <v>8360873.25</v>
      </c>
      <c r="M112" s="19">
        <f t="shared" si="44"/>
        <v>9641521.25</v>
      </c>
      <c r="N112" s="65" t="s">
        <v>107</v>
      </c>
      <c r="O112" s="19">
        <f t="shared" ref="O112:Z112" si="45">SUM(O113:O117)</f>
        <v>14901050.640000001</v>
      </c>
      <c r="P112" s="19">
        <f t="shared" si="45"/>
        <v>1446948.3099999998</v>
      </c>
      <c r="Q112" s="19">
        <f t="shared" si="45"/>
        <v>0</v>
      </c>
      <c r="R112" s="19">
        <f t="shared" si="45"/>
        <v>1446948.3099999998</v>
      </c>
      <c r="S112" s="19">
        <f t="shared" si="45"/>
        <v>7256037.2200000007</v>
      </c>
      <c r="T112" s="19">
        <f>SUM(T113:T117)</f>
        <v>1252836</v>
      </c>
      <c r="U112" s="19">
        <f>SUM(U113:U117)</f>
        <v>676322</v>
      </c>
      <c r="V112" s="19">
        <f>SUM(V113:V117)</f>
        <v>0</v>
      </c>
      <c r="W112" s="19">
        <f t="shared" si="45"/>
        <v>0</v>
      </c>
      <c r="X112" s="19">
        <f t="shared" si="45"/>
        <v>0</v>
      </c>
      <c r="Y112" s="19">
        <f t="shared" si="45"/>
        <v>9185195.2200000007</v>
      </c>
      <c r="Z112" s="19">
        <f t="shared" si="45"/>
        <v>10632143.529999999</v>
      </c>
      <c r="AA112" s="50">
        <f t="shared" si="23"/>
        <v>12.985637739644291</v>
      </c>
      <c r="AB112" s="50">
        <f t="shared" ref="AB112:AC117" si="46">(Y112-L112)*100/L112</f>
        <v>9.8592807874464619</v>
      </c>
      <c r="AC112" s="50">
        <f t="shared" si="46"/>
        <v>10.274543345532733</v>
      </c>
    </row>
    <row r="113" spans="1:29" x14ac:dyDescent="0.55000000000000004">
      <c r="A113" s="20" t="s">
        <v>1233</v>
      </c>
      <c r="B113" s="19">
        <v>1908736</v>
      </c>
      <c r="C113" s="19">
        <v>306568.52</v>
      </c>
      <c r="D113" s="19">
        <v>5795.66</v>
      </c>
      <c r="E113" s="19">
        <f>SUM(C113:D113)</f>
        <v>312364.18</v>
      </c>
      <c r="F113" s="19">
        <v>1406195.34</v>
      </c>
      <c r="G113" s="19"/>
      <c r="H113" s="19">
        <v>127484</v>
      </c>
      <c r="I113" s="19">
        <v>46130</v>
      </c>
      <c r="J113" s="19"/>
      <c r="K113" s="19"/>
      <c r="L113" s="19">
        <f>SUM(F113:K113)</f>
        <v>1579809.34</v>
      </c>
      <c r="M113" s="19">
        <f>E113+L113</f>
        <v>1892173.52</v>
      </c>
      <c r="N113" s="65" t="s">
        <v>361</v>
      </c>
      <c r="O113" s="19">
        <v>2183569.2000000002</v>
      </c>
      <c r="P113" s="19">
        <v>293096.30000000005</v>
      </c>
      <c r="Q113" s="19"/>
      <c r="R113" s="19">
        <f>SUM(P113:Q113)</f>
        <v>293096.30000000005</v>
      </c>
      <c r="S113" s="19">
        <v>1697441.2699999998</v>
      </c>
      <c r="T113" s="19">
        <v>105305</v>
      </c>
      <c r="U113" s="19">
        <v>185542</v>
      </c>
      <c r="V113" s="19"/>
      <c r="W113" s="19"/>
      <c r="X113" s="19"/>
      <c r="Y113" s="19">
        <f>SUM(S113:X113)</f>
        <v>1988288.2699999998</v>
      </c>
      <c r="Z113" s="19">
        <f>R113+Y113</f>
        <v>2281384.5699999998</v>
      </c>
      <c r="AA113" s="50">
        <f t="shared" si="23"/>
        <v>-6.1684025357836951</v>
      </c>
      <c r="AB113" s="50">
        <f t="shared" si="46"/>
        <v>25.856216928050298</v>
      </c>
      <c r="AC113" s="50">
        <f t="shared" si="46"/>
        <v>20.569522080617631</v>
      </c>
    </row>
    <row r="114" spans="1:29" x14ac:dyDescent="0.55000000000000004">
      <c r="A114" s="20" t="s">
        <v>1234</v>
      </c>
      <c r="B114" s="19">
        <v>2154073.48</v>
      </c>
      <c r="C114" s="19">
        <v>182782.33</v>
      </c>
      <c r="D114" s="19"/>
      <c r="E114" s="19">
        <f t="shared" ref="E114:E117" si="47">SUM(C114:D114)</f>
        <v>182782.33</v>
      </c>
      <c r="F114" s="19">
        <v>1179607.33</v>
      </c>
      <c r="G114" s="19"/>
      <c r="H114" s="19">
        <v>318234</v>
      </c>
      <c r="I114" s="19">
        <v>10200</v>
      </c>
      <c r="J114" s="19"/>
      <c r="K114" s="19"/>
      <c r="L114" s="19">
        <f>SUM(F114:K114)</f>
        <v>1508041.33</v>
      </c>
      <c r="M114" s="19">
        <f>E114+L114</f>
        <v>1690823.6600000001</v>
      </c>
      <c r="N114" s="65" t="s">
        <v>376</v>
      </c>
      <c r="O114" s="19">
        <v>2657334.5</v>
      </c>
      <c r="P114" s="19">
        <v>294286.08999999997</v>
      </c>
      <c r="Q114" s="19"/>
      <c r="R114" s="19">
        <f t="shared" ref="R114:R117" si="48">SUM(P114:Q114)</f>
        <v>294286.08999999997</v>
      </c>
      <c r="S114" s="19">
        <v>1389622.11</v>
      </c>
      <c r="T114" s="19">
        <v>302135</v>
      </c>
      <c r="U114" s="19">
        <v>39000</v>
      </c>
      <c r="V114" s="19"/>
      <c r="W114" s="19"/>
      <c r="X114" s="19"/>
      <c r="Y114" s="19">
        <f>SUM(S114:X114)</f>
        <v>1730757.11</v>
      </c>
      <c r="Z114" s="19">
        <f>R114+Y114</f>
        <v>2025043.2000000002</v>
      </c>
      <c r="AA114" s="50">
        <f t="shared" si="23"/>
        <v>61.003577315159504</v>
      </c>
      <c r="AB114" s="50">
        <f t="shared" si="46"/>
        <v>14.768546164447629</v>
      </c>
      <c r="AC114" s="81">
        <f t="shared" si="46"/>
        <v>19.766670404884209</v>
      </c>
    </row>
    <row r="115" spans="1:29" x14ac:dyDescent="0.55000000000000004">
      <c r="A115" s="20" t="s">
        <v>1235</v>
      </c>
      <c r="B115" s="19">
        <v>2824516.4</v>
      </c>
      <c r="C115" s="19">
        <v>354776.43</v>
      </c>
      <c r="D115" s="19"/>
      <c r="E115" s="19">
        <f t="shared" si="47"/>
        <v>354776.43</v>
      </c>
      <c r="F115" s="19">
        <v>1378760.08</v>
      </c>
      <c r="G115" s="19"/>
      <c r="H115" s="19">
        <v>220586</v>
      </c>
      <c r="I115" s="19">
        <v>25000</v>
      </c>
      <c r="J115" s="19"/>
      <c r="K115" s="19"/>
      <c r="L115" s="19">
        <f>SUM(F115:K115)</f>
        <v>1624346.08</v>
      </c>
      <c r="M115" s="19">
        <f>E115+L115</f>
        <v>1979122.51</v>
      </c>
      <c r="N115" s="65" t="s">
        <v>83</v>
      </c>
      <c r="O115" s="19">
        <v>3192007.1</v>
      </c>
      <c r="P115" s="19">
        <v>304311.34000000003</v>
      </c>
      <c r="Q115" s="19"/>
      <c r="R115" s="19">
        <f t="shared" si="48"/>
        <v>304311.34000000003</v>
      </c>
      <c r="S115" s="19">
        <v>1361842.77</v>
      </c>
      <c r="T115" s="19">
        <v>274094</v>
      </c>
      <c r="U115" s="19">
        <v>120000</v>
      </c>
      <c r="V115" s="19"/>
      <c r="W115" s="19"/>
      <c r="X115" s="19"/>
      <c r="Y115" s="19">
        <f>SUM(S115:X115)</f>
        <v>1755936.77</v>
      </c>
      <c r="Z115" s="19">
        <f>R115+Y115</f>
        <v>2060248.11</v>
      </c>
      <c r="AA115" s="50">
        <f t="shared" si="23"/>
        <v>-14.224476524553777</v>
      </c>
      <c r="AB115" s="50">
        <f t="shared" si="46"/>
        <v>8.1011486172946547</v>
      </c>
      <c r="AC115" s="81">
        <f t="shared" si="46"/>
        <v>4.0990691374633546</v>
      </c>
    </row>
    <row r="116" spans="1:29" x14ac:dyDescent="0.55000000000000004">
      <c r="A116" s="20" t="s">
        <v>1236</v>
      </c>
      <c r="B116" s="19">
        <v>2931295.5</v>
      </c>
      <c r="C116" s="19">
        <v>288346.06</v>
      </c>
      <c r="D116" s="19"/>
      <c r="E116" s="19">
        <f t="shared" si="47"/>
        <v>288346.06</v>
      </c>
      <c r="F116" s="19">
        <v>1773604.69</v>
      </c>
      <c r="G116" s="19"/>
      <c r="H116" s="19">
        <v>228439</v>
      </c>
      <c r="I116" s="19">
        <v>160138</v>
      </c>
      <c r="J116" s="19"/>
      <c r="K116" s="19"/>
      <c r="L116" s="19">
        <f>SUM(F116:K116)</f>
        <v>2162181.69</v>
      </c>
      <c r="M116" s="19">
        <f>E116+L116</f>
        <v>2450527.75</v>
      </c>
      <c r="N116" s="65" t="s">
        <v>386</v>
      </c>
      <c r="O116" s="19">
        <v>3202537.9</v>
      </c>
      <c r="P116" s="19">
        <v>287714.14999999997</v>
      </c>
      <c r="Q116" s="19"/>
      <c r="R116" s="19">
        <f t="shared" si="48"/>
        <v>287714.14999999997</v>
      </c>
      <c r="S116" s="19">
        <v>1397575.7200000002</v>
      </c>
      <c r="T116" s="19">
        <v>285369</v>
      </c>
      <c r="U116" s="19">
        <v>201780</v>
      </c>
      <c r="V116" s="19"/>
      <c r="W116" s="19"/>
      <c r="X116" s="19"/>
      <c r="Y116" s="19">
        <f>SUM(S116:X116)</f>
        <v>1884724.7200000002</v>
      </c>
      <c r="Z116" s="19">
        <f>R116+Y116</f>
        <v>2172438.87</v>
      </c>
      <c r="AA116" s="50">
        <f t="shared" si="23"/>
        <v>-0.21914986457593094</v>
      </c>
      <c r="AB116" s="50">
        <f t="shared" si="46"/>
        <v>-12.832268966258786</v>
      </c>
      <c r="AC116" s="81">
        <f t="shared" si="46"/>
        <v>-11.348122052484404</v>
      </c>
    </row>
    <row r="117" spans="1:29" x14ac:dyDescent="0.55000000000000004">
      <c r="A117" s="20" t="s">
        <v>1237</v>
      </c>
      <c r="B117" s="19">
        <v>3439651.06</v>
      </c>
      <c r="C117" s="19">
        <v>142379</v>
      </c>
      <c r="D117" s="19"/>
      <c r="E117" s="19">
        <f t="shared" si="47"/>
        <v>142379</v>
      </c>
      <c r="F117" s="19">
        <v>1257906.81</v>
      </c>
      <c r="G117" s="19"/>
      <c r="H117" s="19">
        <v>193388</v>
      </c>
      <c r="I117" s="19">
        <v>35200</v>
      </c>
      <c r="J117" s="19"/>
      <c r="K117" s="19"/>
      <c r="L117" s="19">
        <f>SUM(F117:K117)</f>
        <v>1486494.81</v>
      </c>
      <c r="M117" s="19">
        <f>E117+L117</f>
        <v>1628873.81</v>
      </c>
      <c r="N117" s="65" t="s">
        <v>400</v>
      </c>
      <c r="O117" s="19">
        <v>3665601.94</v>
      </c>
      <c r="P117" s="19">
        <v>267540.43</v>
      </c>
      <c r="Q117" s="19"/>
      <c r="R117" s="19">
        <f t="shared" si="48"/>
        <v>267540.43</v>
      </c>
      <c r="S117" s="19">
        <v>1409555.3499999999</v>
      </c>
      <c r="T117" s="19">
        <v>285933</v>
      </c>
      <c r="U117" s="19">
        <v>130000</v>
      </c>
      <c r="V117" s="19"/>
      <c r="W117" s="19"/>
      <c r="X117" s="19"/>
      <c r="Y117" s="19">
        <f>SUM(S117:X117)</f>
        <v>1825488.3499999999</v>
      </c>
      <c r="Z117" s="19">
        <f>R117+Y117</f>
        <v>2093028.7799999998</v>
      </c>
      <c r="AA117" s="50">
        <f t="shared" si="23"/>
        <v>87.907226487052171</v>
      </c>
      <c r="AB117" s="50">
        <f t="shared" si="46"/>
        <v>22.804892268678675</v>
      </c>
      <c r="AC117" s="50">
        <f t="shared" si="46"/>
        <v>28.495452941194976</v>
      </c>
    </row>
    <row r="118" spans="1:29" x14ac:dyDescent="0.55000000000000004">
      <c r="A118" s="20" t="s">
        <v>1238</v>
      </c>
      <c r="B118" s="19"/>
      <c r="C118" s="19"/>
      <c r="D118" s="19"/>
      <c r="E118" s="19"/>
      <c r="F118" s="19"/>
      <c r="G118" s="19"/>
      <c r="H118" s="19"/>
      <c r="I118" s="19"/>
      <c r="J118" s="19"/>
      <c r="K118" s="19"/>
      <c r="L118" s="19"/>
      <c r="M118" s="19"/>
      <c r="N118" s="65"/>
      <c r="O118" s="19"/>
      <c r="P118" s="19"/>
      <c r="Q118" s="19"/>
      <c r="R118" s="19"/>
      <c r="S118" s="19"/>
      <c r="T118" s="19"/>
      <c r="U118" s="19"/>
      <c r="V118" s="19"/>
      <c r="W118" s="19"/>
      <c r="X118" s="19"/>
      <c r="Y118" s="19"/>
      <c r="Z118" s="19"/>
      <c r="AA118" s="50"/>
      <c r="AB118" s="50"/>
      <c r="AC118" s="50"/>
    </row>
    <row r="119" spans="1:29" x14ac:dyDescent="0.55000000000000004">
      <c r="A119" s="20"/>
      <c r="B119" s="19">
        <f>SUM(B120:B125)</f>
        <v>23073145.850000001</v>
      </c>
      <c r="C119" s="19">
        <f t="shared" ref="C119:M119" si="49">SUM(C120:C125)</f>
        <v>3040813.85</v>
      </c>
      <c r="D119" s="19">
        <f t="shared" si="49"/>
        <v>4661.16</v>
      </c>
      <c r="E119" s="19">
        <f>SUM(E120:E125)</f>
        <v>3045475.0100000002</v>
      </c>
      <c r="F119" s="19">
        <f t="shared" si="49"/>
        <v>20886020.620000001</v>
      </c>
      <c r="G119" s="19">
        <f t="shared" si="49"/>
        <v>0</v>
      </c>
      <c r="H119" s="19">
        <f t="shared" si="49"/>
        <v>1540280</v>
      </c>
      <c r="I119" s="19">
        <f t="shared" si="49"/>
        <v>2716884.5</v>
      </c>
      <c r="J119" s="19">
        <f t="shared" si="49"/>
        <v>0</v>
      </c>
      <c r="K119" s="19">
        <f t="shared" si="49"/>
        <v>0</v>
      </c>
      <c r="L119" s="19">
        <f t="shared" si="49"/>
        <v>25143185.119999997</v>
      </c>
      <c r="M119" s="19">
        <f t="shared" si="49"/>
        <v>28188660.130000003</v>
      </c>
      <c r="N119" s="65" t="s">
        <v>108</v>
      </c>
      <c r="O119" s="19">
        <f t="shared" ref="O119:Z119" si="50">SUM(O120:O125)</f>
        <v>24811218.109999999</v>
      </c>
      <c r="P119" s="19">
        <f t="shared" si="50"/>
        <v>3380629.9299999992</v>
      </c>
      <c r="Q119" s="19">
        <f t="shared" si="50"/>
        <v>0</v>
      </c>
      <c r="R119" s="19">
        <f t="shared" si="50"/>
        <v>3380629.9299999992</v>
      </c>
      <c r="S119" s="19">
        <f t="shared" si="50"/>
        <v>18572534.260000002</v>
      </c>
      <c r="T119" s="19">
        <f>SUM(T120:T125)</f>
        <v>1548365</v>
      </c>
      <c r="U119" s="19">
        <f>SUM(U120:U125)</f>
        <v>4083659</v>
      </c>
      <c r="V119" s="19">
        <f>SUM(V120:V125)</f>
        <v>0</v>
      </c>
      <c r="W119" s="19">
        <f t="shared" si="50"/>
        <v>0</v>
      </c>
      <c r="X119" s="19">
        <f t="shared" si="50"/>
        <v>0</v>
      </c>
      <c r="Y119" s="19">
        <f t="shared" si="50"/>
        <v>24204558.259999998</v>
      </c>
      <c r="Z119" s="19">
        <f t="shared" si="50"/>
        <v>27585188.189999998</v>
      </c>
      <c r="AA119" s="50">
        <f t="shared" si="23"/>
        <v>11.005012974970986</v>
      </c>
      <c r="AB119" s="50">
        <f t="shared" ref="AB119:AC125" si="51">(Y119-L119)*100/L119</f>
        <v>-3.7331263144277385</v>
      </c>
      <c r="AC119" s="50">
        <f t="shared" si="51"/>
        <v>-2.1408322964515625</v>
      </c>
    </row>
    <row r="120" spans="1:29" x14ac:dyDescent="0.55000000000000004">
      <c r="A120" s="20" t="s">
        <v>1239</v>
      </c>
      <c r="B120" s="19">
        <v>1843844</v>
      </c>
      <c r="C120" s="19">
        <v>272899.44</v>
      </c>
      <c r="D120" s="19"/>
      <c r="E120" s="19">
        <f>SUM(C120:D120)</f>
        <v>272899.44</v>
      </c>
      <c r="F120" s="19">
        <v>1888977.48</v>
      </c>
      <c r="G120" s="19"/>
      <c r="H120" s="19">
        <v>346652</v>
      </c>
      <c r="I120" s="19">
        <v>76224.5</v>
      </c>
      <c r="J120" s="19"/>
      <c r="K120" s="19"/>
      <c r="L120" s="19">
        <f t="shared" ref="L120:L125" si="52">SUM(F120:K120)</f>
        <v>2311853.98</v>
      </c>
      <c r="M120" s="19">
        <f t="shared" ref="M120:M125" si="53">E120+L120</f>
        <v>2584753.42</v>
      </c>
      <c r="N120" s="65" t="s">
        <v>404</v>
      </c>
      <c r="O120" s="19">
        <v>2015220.5</v>
      </c>
      <c r="P120" s="19">
        <v>288988.89999999997</v>
      </c>
      <c r="Q120" s="19"/>
      <c r="R120" s="19">
        <f>SUM(P120:Q120)</f>
        <v>288988.89999999997</v>
      </c>
      <c r="S120" s="19">
        <v>1888952.5</v>
      </c>
      <c r="T120" s="19">
        <v>368154</v>
      </c>
      <c r="U120" s="19">
        <v>442742</v>
      </c>
      <c r="V120" s="19"/>
      <c r="W120" s="19"/>
      <c r="X120" s="19"/>
      <c r="Y120" s="19">
        <f t="shared" ref="Y120:Y125" si="54">SUM(S120:X120)</f>
        <v>2699848.5</v>
      </c>
      <c r="Z120" s="19">
        <f t="shared" ref="Z120:Z125" si="55">R120+Y120</f>
        <v>2988837.4</v>
      </c>
      <c r="AA120" s="50">
        <f t="shared" si="23"/>
        <v>5.8957467996269841</v>
      </c>
      <c r="AB120" s="50">
        <f t="shared" si="51"/>
        <v>16.782829856754187</v>
      </c>
      <c r="AC120" s="81">
        <f t="shared" si="51"/>
        <v>15.633366683000656</v>
      </c>
    </row>
    <row r="121" spans="1:29" x14ac:dyDescent="0.55000000000000004">
      <c r="A121" s="20" t="s">
        <v>1240</v>
      </c>
      <c r="B121" s="19">
        <v>2347113.33</v>
      </c>
      <c r="C121" s="19">
        <v>719271.77</v>
      </c>
      <c r="D121" s="19">
        <v>4661.16</v>
      </c>
      <c r="E121" s="19">
        <f t="shared" ref="E121:E125" si="56">SUM(C121:D121)</f>
        <v>723932.93</v>
      </c>
      <c r="F121" s="19">
        <v>2201013.38</v>
      </c>
      <c r="G121" s="19"/>
      <c r="H121" s="19">
        <v>243975</v>
      </c>
      <c r="I121" s="19">
        <v>285000</v>
      </c>
      <c r="J121" s="19"/>
      <c r="K121" s="19"/>
      <c r="L121" s="19">
        <f t="shared" si="52"/>
        <v>2729988.38</v>
      </c>
      <c r="M121" s="19">
        <f t="shared" si="53"/>
        <v>3453921.31</v>
      </c>
      <c r="N121" s="65" t="s">
        <v>378</v>
      </c>
      <c r="O121" s="19">
        <v>1989958.71</v>
      </c>
      <c r="P121" s="19">
        <v>705756.69</v>
      </c>
      <c r="Q121" s="19"/>
      <c r="R121" s="19">
        <f t="shared" ref="R121:R125" si="57">SUM(P121:Q121)</f>
        <v>705756.69</v>
      </c>
      <c r="S121" s="19">
        <v>2700087.4199999995</v>
      </c>
      <c r="T121" s="19">
        <v>241090</v>
      </c>
      <c r="U121" s="19">
        <v>477000</v>
      </c>
      <c r="V121" s="19"/>
      <c r="W121" s="19"/>
      <c r="X121" s="19"/>
      <c r="Y121" s="19">
        <f t="shared" si="54"/>
        <v>3418177.4199999995</v>
      </c>
      <c r="Z121" s="19">
        <f t="shared" si="55"/>
        <v>4123934.1099999994</v>
      </c>
      <c r="AA121" s="50">
        <f t="shared" si="23"/>
        <v>-2.5107629791063801</v>
      </c>
      <c r="AB121" s="50">
        <f t="shared" si="51"/>
        <v>25.208497041295082</v>
      </c>
      <c r="AC121" s="81">
        <f t="shared" si="51"/>
        <v>19.398612182047636</v>
      </c>
    </row>
    <row r="122" spans="1:29" x14ac:dyDescent="0.55000000000000004">
      <c r="A122" s="20" t="s">
        <v>1241</v>
      </c>
      <c r="B122" s="19">
        <v>7573954.8599999994</v>
      </c>
      <c r="C122" s="19">
        <v>590610.42000000004</v>
      </c>
      <c r="D122" s="19"/>
      <c r="E122" s="19">
        <f t="shared" si="56"/>
        <v>590610.42000000004</v>
      </c>
      <c r="F122" s="19">
        <v>5012731.38</v>
      </c>
      <c r="G122" s="19"/>
      <c r="H122" s="19">
        <v>220784</v>
      </c>
      <c r="I122" s="19">
        <v>972360</v>
      </c>
      <c r="J122" s="19"/>
      <c r="K122" s="19"/>
      <c r="L122" s="19">
        <f t="shared" si="52"/>
        <v>6205875.3799999999</v>
      </c>
      <c r="M122" s="19">
        <f t="shared" si="53"/>
        <v>6796485.7999999998</v>
      </c>
      <c r="N122" s="65" t="s">
        <v>386</v>
      </c>
      <c r="O122" s="19">
        <v>8530139.5</v>
      </c>
      <c r="P122" s="19">
        <v>561989.04999999993</v>
      </c>
      <c r="Q122" s="19"/>
      <c r="R122" s="19">
        <f t="shared" si="57"/>
        <v>561989.04999999993</v>
      </c>
      <c r="S122" s="19">
        <v>5289891.95</v>
      </c>
      <c r="T122" s="19">
        <v>219097</v>
      </c>
      <c r="U122" s="19">
        <v>1095317</v>
      </c>
      <c r="V122" s="19"/>
      <c r="W122" s="19"/>
      <c r="X122" s="19"/>
      <c r="Y122" s="19">
        <f t="shared" si="54"/>
        <v>6604305.9500000002</v>
      </c>
      <c r="Z122" s="19">
        <f t="shared" si="55"/>
        <v>7166295</v>
      </c>
      <c r="AA122" s="50">
        <f t="shared" si="23"/>
        <v>-4.8460658719837877</v>
      </c>
      <c r="AB122" s="50">
        <f t="shared" si="51"/>
        <v>6.4202154507330809</v>
      </c>
      <c r="AC122" s="81">
        <f t="shared" si="51"/>
        <v>5.4411825593750249</v>
      </c>
    </row>
    <row r="123" spans="1:29" x14ac:dyDescent="0.55000000000000004">
      <c r="A123" s="20" t="s">
        <v>1242</v>
      </c>
      <c r="B123" s="19">
        <v>6818432.1500000013</v>
      </c>
      <c r="C123" s="19">
        <v>516069.48</v>
      </c>
      <c r="D123" s="19"/>
      <c r="E123" s="19">
        <f t="shared" si="56"/>
        <v>516069.48</v>
      </c>
      <c r="F123" s="19">
        <v>6750597.0700000003</v>
      </c>
      <c r="G123" s="19"/>
      <c r="H123" s="19">
        <v>121760</v>
      </c>
      <c r="I123" s="19">
        <v>598470</v>
      </c>
      <c r="J123" s="19"/>
      <c r="K123" s="19"/>
      <c r="L123" s="19">
        <f t="shared" si="52"/>
        <v>7470827.0700000003</v>
      </c>
      <c r="M123" s="19">
        <f t="shared" si="53"/>
        <v>7986896.5500000007</v>
      </c>
      <c r="N123" s="65" t="s">
        <v>393</v>
      </c>
      <c r="O123" s="19">
        <v>7261249.4000000004</v>
      </c>
      <c r="P123" s="19">
        <v>824973.34</v>
      </c>
      <c r="Q123" s="19"/>
      <c r="R123" s="19">
        <f t="shared" si="57"/>
        <v>824973.34</v>
      </c>
      <c r="S123" s="19">
        <v>4144344.35</v>
      </c>
      <c r="T123" s="19">
        <v>161010</v>
      </c>
      <c r="U123" s="19">
        <v>1000140</v>
      </c>
      <c r="V123" s="19"/>
      <c r="W123" s="19"/>
      <c r="X123" s="19"/>
      <c r="Y123" s="19">
        <f t="shared" si="54"/>
        <v>5305494.3499999996</v>
      </c>
      <c r="Z123" s="19">
        <f t="shared" si="55"/>
        <v>6130467.6899999995</v>
      </c>
      <c r="AA123" s="50">
        <f t="shared" si="23"/>
        <v>59.857029328686522</v>
      </c>
      <c r="AB123" s="50">
        <f t="shared" si="51"/>
        <v>-28.983842079482113</v>
      </c>
      <c r="AC123" s="50">
        <f t="shared" si="51"/>
        <v>-23.243431893455551</v>
      </c>
    </row>
    <row r="124" spans="1:29" x14ac:dyDescent="0.55000000000000004">
      <c r="A124" s="20" t="s">
        <v>1243</v>
      </c>
      <c r="B124" s="19">
        <v>2593312.1800000002</v>
      </c>
      <c r="C124" s="19">
        <v>231387.35</v>
      </c>
      <c r="D124" s="19"/>
      <c r="E124" s="19">
        <f t="shared" si="56"/>
        <v>231387.35</v>
      </c>
      <c r="F124" s="19">
        <v>1557964</v>
      </c>
      <c r="G124" s="19"/>
      <c r="H124" s="19">
        <v>304228</v>
      </c>
      <c r="I124" s="19">
        <v>190470</v>
      </c>
      <c r="J124" s="19"/>
      <c r="K124" s="19"/>
      <c r="L124" s="19">
        <f t="shared" si="52"/>
        <v>2052662</v>
      </c>
      <c r="M124" s="19">
        <f t="shared" si="53"/>
        <v>2284049.35</v>
      </c>
      <c r="N124" s="65" t="s">
        <v>387</v>
      </c>
      <c r="O124" s="19">
        <v>2909692</v>
      </c>
      <c r="P124" s="19">
        <v>224453.36</v>
      </c>
      <c r="Q124" s="19"/>
      <c r="R124" s="19">
        <f t="shared" si="57"/>
        <v>224453.36</v>
      </c>
      <c r="S124" s="19">
        <v>1557508.6800000002</v>
      </c>
      <c r="T124" s="19">
        <v>280883</v>
      </c>
      <c r="U124" s="19">
        <v>347000</v>
      </c>
      <c r="V124" s="19"/>
      <c r="W124" s="19"/>
      <c r="X124" s="19"/>
      <c r="Y124" s="19">
        <f t="shared" si="54"/>
        <v>2185391.6800000002</v>
      </c>
      <c r="Z124" s="19">
        <f t="shared" si="55"/>
        <v>2409845.04</v>
      </c>
      <c r="AA124" s="50">
        <f t="shared" si="23"/>
        <v>-2.9967022829899816</v>
      </c>
      <c r="AB124" s="50">
        <f t="shared" si="51"/>
        <v>6.4662219108650216</v>
      </c>
      <c r="AC124" s="81">
        <f t="shared" si="51"/>
        <v>5.5075732054563504</v>
      </c>
    </row>
    <row r="125" spans="1:29" x14ac:dyDescent="0.55000000000000004">
      <c r="A125" s="20" t="s">
        <v>1244</v>
      </c>
      <c r="B125" s="19">
        <v>1896489.33</v>
      </c>
      <c r="C125" s="19">
        <v>710575.39</v>
      </c>
      <c r="D125" s="19"/>
      <c r="E125" s="19">
        <f t="shared" si="56"/>
        <v>710575.39</v>
      </c>
      <c r="F125" s="19">
        <v>3474737.31</v>
      </c>
      <c r="G125" s="19"/>
      <c r="H125" s="19">
        <v>302881</v>
      </c>
      <c r="I125" s="19">
        <v>594360</v>
      </c>
      <c r="J125" s="19"/>
      <c r="K125" s="19"/>
      <c r="L125" s="19">
        <f t="shared" si="52"/>
        <v>4371978.3100000005</v>
      </c>
      <c r="M125" s="19">
        <f t="shared" si="53"/>
        <v>5082553.7</v>
      </c>
      <c r="N125" s="65" t="s">
        <v>394</v>
      </c>
      <c r="O125" s="19">
        <v>2104958</v>
      </c>
      <c r="P125" s="19">
        <v>774468.58999999985</v>
      </c>
      <c r="Q125" s="19"/>
      <c r="R125" s="19">
        <f t="shared" si="57"/>
        <v>774468.58999999985</v>
      </c>
      <c r="S125" s="19">
        <v>2991749.36</v>
      </c>
      <c r="T125" s="19">
        <v>278131</v>
      </c>
      <c r="U125" s="19">
        <v>721460</v>
      </c>
      <c r="V125" s="19"/>
      <c r="W125" s="19"/>
      <c r="X125" s="19"/>
      <c r="Y125" s="19">
        <f t="shared" si="54"/>
        <v>3991340.36</v>
      </c>
      <c r="Z125" s="19">
        <f t="shared" si="55"/>
        <v>4765808.9499999993</v>
      </c>
      <c r="AA125" s="50">
        <f t="shared" si="23"/>
        <v>8.9917552590724856</v>
      </c>
      <c r="AB125" s="50">
        <f t="shared" si="51"/>
        <v>-8.7063092039905534</v>
      </c>
      <c r="AC125" s="81">
        <f t="shared" si="51"/>
        <v>-6.2320000672103264</v>
      </c>
    </row>
    <row r="126" spans="1:29" x14ac:dyDescent="0.55000000000000004">
      <c r="A126" s="20" t="s">
        <v>1245</v>
      </c>
      <c r="B126" s="19"/>
      <c r="C126" s="19"/>
      <c r="D126" s="19"/>
      <c r="E126" s="19"/>
      <c r="F126" s="19"/>
      <c r="G126" s="19"/>
      <c r="H126" s="19"/>
      <c r="I126" s="19"/>
      <c r="J126" s="19"/>
      <c r="K126" s="19"/>
      <c r="L126" s="19"/>
      <c r="M126" s="19"/>
      <c r="N126" s="65"/>
      <c r="O126" s="19"/>
      <c r="P126" s="19"/>
      <c r="Q126" s="19"/>
      <c r="R126" s="19"/>
      <c r="S126" s="19"/>
      <c r="T126" s="19"/>
      <c r="U126" s="19"/>
      <c r="V126" s="19"/>
      <c r="W126" s="19"/>
      <c r="X126" s="19"/>
      <c r="Y126" s="19"/>
      <c r="Z126" s="19"/>
      <c r="AA126" s="50"/>
      <c r="AB126" s="50"/>
      <c r="AC126" s="50"/>
    </row>
    <row r="127" spans="1:29" x14ac:dyDescent="0.55000000000000004">
      <c r="A127" s="20" t="s">
        <v>1246</v>
      </c>
      <c r="B127" s="19">
        <f>SUM(B128:B136)</f>
        <v>41597067.979999997</v>
      </c>
      <c r="C127" s="19">
        <f t="shared" ref="C127:M127" si="58">SUM(C128:C136)</f>
        <v>6083011.4500000002</v>
      </c>
      <c r="D127" s="19">
        <f t="shared" si="58"/>
        <v>0</v>
      </c>
      <c r="E127" s="19">
        <f>SUM(E128:E136)</f>
        <v>6083011.4500000002</v>
      </c>
      <c r="F127" s="19">
        <f t="shared" si="58"/>
        <v>27524848.220000003</v>
      </c>
      <c r="G127" s="19">
        <f t="shared" si="58"/>
        <v>0</v>
      </c>
      <c r="H127" s="19">
        <f t="shared" si="58"/>
        <v>4068418.75</v>
      </c>
      <c r="I127" s="19">
        <f t="shared" si="58"/>
        <v>859951</v>
      </c>
      <c r="J127" s="19">
        <f t="shared" si="58"/>
        <v>0</v>
      </c>
      <c r="K127" s="19">
        <f t="shared" si="58"/>
        <v>0</v>
      </c>
      <c r="L127" s="19">
        <f t="shared" si="58"/>
        <v>32453217.970000003</v>
      </c>
      <c r="M127" s="19">
        <f t="shared" si="58"/>
        <v>38536229.420000002</v>
      </c>
      <c r="N127" s="65" t="s">
        <v>109</v>
      </c>
      <c r="O127" s="19">
        <f t="shared" ref="O127:Z127" si="59">SUM(O128:O136)</f>
        <v>43343492.599999994</v>
      </c>
      <c r="P127" s="19">
        <f t="shared" si="59"/>
        <v>6377243.8600000013</v>
      </c>
      <c r="Q127" s="19">
        <f t="shared" si="59"/>
        <v>1</v>
      </c>
      <c r="R127" s="19">
        <f t="shared" si="59"/>
        <v>6377244.8600000013</v>
      </c>
      <c r="S127" s="19">
        <f t="shared" si="59"/>
        <v>35932339.390000001</v>
      </c>
      <c r="T127" s="19">
        <f>SUM(T128:T136)</f>
        <v>4826282.2300000004</v>
      </c>
      <c r="U127" s="19">
        <f>SUM(U128:U136)</f>
        <v>1346459</v>
      </c>
      <c r="V127" s="19">
        <f>SUM(V128:V136)</f>
        <v>37919.949999999997</v>
      </c>
      <c r="W127" s="19">
        <f t="shared" si="59"/>
        <v>0</v>
      </c>
      <c r="X127" s="19">
        <f t="shared" si="59"/>
        <v>0</v>
      </c>
      <c r="Y127" s="19">
        <f t="shared" si="59"/>
        <v>42143000.570000008</v>
      </c>
      <c r="Z127" s="19">
        <f t="shared" si="59"/>
        <v>48520245.43</v>
      </c>
      <c r="AA127" s="50">
        <f t="shared" si="23"/>
        <v>4.8369695243628232</v>
      </c>
      <c r="AB127" s="50">
        <f t="shared" ref="AB127:AB136" si="60">(Y127-L127)*100/L127</f>
        <v>29.857694263038297</v>
      </c>
      <c r="AC127" s="50">
        <f t="shared" ref="AC127:AC136" si="61">(Z127-M127)*100/M127</f>
        <v>25.908128948439288</v>
      </c>
    </row>
    <row r="128" spans="1:29" x14ac:dyDescent="0.55000000000000004">
      <c r="A128" s="20" t="s">
        <v>1247</v>
      </c>
      <c r="B128" s="19">
        <v>3469735.56</v>
      </c>
      <c r="C128" s="19">
        <v>217327.83</v>
      </c>
      <c r="D128" s="19"/>
      <c r="E128" s="19">
        <f>SUM(C128:D128)</f>
        <v>217327.83</v>
      </c>
      <c r="F128" s="19">
        <v>2811386.61</v>
      </c>
      <c r="G128" s="19"/>
      <c r="H128" s="19">
        <v>414190</v>
      </c>
      <c r="I128" s="19">
        <v>41406</v>
      </c>
      <c r="J128" s="19"/>
      <c r="K128" s="19"/>
      <c r="L128" s="19">
        <f>SUM(F128:K128)</f>
        <v>3266982.61</v>
      </c>
      <c r="M128" s="19">
        <f t="shared" ref="M128:M136" si="62">E128+L128</f>
        <v>3484310.44</v>
      </c>
      <c r="N128" s="65" t="s">
        <v>357</v>
      </c>
      <c r="O128" s="19">
        <v>3576130.2099999995</v>
      </c>
      <c r="P128" s="19">
        <v>218249.24</v>
      </c>
      <c r="Q128" s="19"/>
      <c r="R128" s="19">
        <f>SUM(P128:Q128)</f>
        <v>218249.24</v>
      </c>
      <c r="S128" s="19">
        <v>3469752.5799999996</v>
      </c>
      <c r="T128" s="19">
        <v>299356.59999999998</v>
      </c>
      <c r="U128" s="19">
        <v>70000</v>
      </c>
      <c r="V128" s="19">
        <v>1409.9499999999998</v>
      </c>
      <c r="W128" s="19"/>
      <c r="X128" s="19"/>
      <c r="Y128" s="19">
        <f t="shared" ref="Y128:Y136" si="63">SUM(S128:X128)</f>
        <v>3840519.13</v>
      </c>
      <c r="Z128" s="19">
        <f t="shared" ref="Z128:Z136" si="64">R128+Y128</f>
        <v>4058768.37</v>
      </c>
      <c r="AA128" s="50">
        <f t="shared" si="23"/>
        <v>0.42397239230705225</v>
      </c>
      <c r="AB128" s="50">
        <f t="shared" si="60"/>
        <v>17.555542482670273</v>
      </c>
      <c r="AC128" s="81">
        <f t="shared" si="61"/>
        <v>16.486990464603956</v>
      </c>
    </row>
    <row r="129" spans="1:29" x14ac:dyDescent="0.55000000000000004">
      <c r="A129" s="20" t="s">
        <v>1248</v>
      </c>
      <c r="B129" s="19">
        <v>5491235.4000000004</v>
      </c>
      <c r="C129" s="19">
        <v>2883304.87</v>
      </c>
      <c r="D129" s="19"/>
      <c r="E129" s="19">
        <f t="shared" ref="E129:E136" si="65">SUM(C129:D129)</f>
        <v>2883304.87</v>
      </c>
      <c r="F129" s="19">
        <v>3597806.48</v>
      </c>
      <c r="G129" s="19"/>
      <c r="H129" s="19">
        <v>521393</v>
      </c>
      <c r="I129" s="19">
        <v>208500</v>
      </c>
      <c r="J129" s="19"/>
      <c r="K129" s="19"/>
      <c r="L129" s="19">
        <f t="shared" ref="L129:L136" si="66">SUM(F129:K129)</f>
        <v>4327699.4800000004</v>
      </c>
      <c r="M129" s="19">
        <f t="shared" si="62"/>
        <v>7211004.3500000006</v>
      </c>
      <c r="N129" s="65" t="s">
        <v>405</v>
      </c>
      <c r="O129" s="19">
        <v>5287538.57</v>
      </c>
      <c r="P129" s="19">
        <v>3121508.73</v>
      </c>
      <c r="Q129" s="19"/>
      <c r="R129" s="19">
        <f t="shared" ref="R129:R136" si="67">SUM(P129:Q129)</f>
        <v>3121508.73</v>
      </c>
      <c r="S129" s="19">
        <v>4316600.9700000007</v>
      </c>
      <c r="T129" s="19">
        <v>395392</v>
      </c>
      <c r="U129" s="19">
        <v>160000</v>
      </c>
      <c r="V129" s="19"/>
      <c r="W129" s="19"/>
      <c r="X129" s="19"/>
      <c r="Y129" s="19">
        <f t="shared" si="63"/>
        <v>4871992.9700000007</v>
      </c>
      <c r="Z129" s="19">
        <f t="shared" si="64"/>
        <v>7993501.7000000011</v>
      </c>
      <c r="AA129" s="50">
        <f t="shared" si="23"/>
        <v>8.2614871038593929</v>
      </c>
      <c r="AB129" s="50">
        <f t="shared" si="60"/>
        <v>12.576970570978744</v>
      </c>
      <c r="AC129" s="81">
        <f t="shared" si="61"/>
        <v>10.851433614791823</v>
      </c>
    </row>
    <row r="130" spans="1:29" x14ac:dyDescent="0.55000000000000004">
      <c r="A130" s="20" t="s">
        <v>1249</v>
      </c>
      <c r="B130" s="19">
        <v>5506509.4000000004</v>
      </c>
      <c r="C130" s="19">
        <v>194519.76</v>
      </c>
      <c r="D130" s="19"/>
      <c r="E130" s="19">
        <f t="shared" si="65"/>
        <v>194519.76</v>
      </c>
      <c r="F130" s="19">
        <v>3364521</v>
      </c>
      <c r="G130" s="19"/>
      <c r="H130" s="19">
        <v>509562.62</v>
      </c>
      <c r="I130" s="19">
        <v>157290</v>
      </c>
      <c r="J130" s="19"/>
      <c r="K130" s="19"/>
      <c r="L130" s="19">
        <f t="shared" si="66"/>
        <v>4031373.62</v>
      </c>
      <c r="M130" s="19">
        <f t="shared" si="62"/>
        <v>4225893.38</v>
      </c>
      <c r="N130" s="65" t="s">
        <v>359</v>
      </c>
      <c r="O130" s="19">
        <v>5776029.4100000001</v>
      </c>
      <c r="P130" s="19">
        <v>300036.86999999994</v>
      </c>
      <c r="Q130" s="19"/>
      <c r="R130" s="19">
        <f t="shared" si="67"/>
        <v>300036.86999999994</v>
      </c>
      <c r="S130" s="19">
        <v>5979633.7799999993</v>
      </c>
      <c r="T130" s="19">
        <v>615766</v>
      </c>
      <c r="U130" s="19">
        <v>200270</v>
      </c>
      <c r="V130" s="19">
        <v>19010</v>
      </c>
      <c r="W130" s="19"/>
      <c r="X130" s="19"/>
      <c r="Y130" s="19">
        <f t="shared" si="63"/>
        <v>6814679.7799999993</v>
      </c>
      <c r="Z130" s="19">
        <f t="shared" si="64"/>
        <v>7114716.6499999994</v>
      </c>
      <c r="AA130" s="50">
        <f t="shared" si="23"/>
        <v>54.244931209045248</v>
      </c>
      <c r="AB130" s="50">
        <f t="shared" si="60"/>
        <v>69.04113640551131</v>
      </c>
      <c r="AC130" s="50">
        <f t="shared" si="61"/>
        <v>68.360060470811021</v>
      </c>
    </row>
    <row r="131" spans="1:29" x14ac:dyDescent="0.55000000000000004">
      <c r="A131" s="20" t="s">
        <v>1250</v>
      </c>
      <c r="B131" s="19">
        <v>5644863.7999999998</v>
      </c>
      <c r="C131" s="19">
        <v>571105.27</v>
      </c>
      <c r="D131" s="19"/>
      <c r="E131" s="19">
        <f t="shared" si="65"/>
        <v>571105.27</v>
      </c>
      <c r="F131" s="19">
        <v>3257338.88</v>
      </c>
      <c r="G131" s="19"/>
      <c r="H131" s="19">
        <v>286956</v>
      </c>
      <c r="I131" s="19">
        <v>121591</v>
      </c>
      <c r="J131" s="19"/>
      <c r="K131" s="19"/>
      <c r="L131" s="19">
        <f t="shared" si="66"/>
        <v>3665885.88</v>
      </c>
      <c r="M131" s="19">
        <f t="shared" si="62"/>
        <v>4236991.1500000004</v>
      </c>
      <c r="N131" s="65" t="s">
        <v>376</v>
      </c>
      <c r="O131" s="19">
        <v>6115108.4900000002</v>
      </c>
      <c r="P131" s="19">
        <v>637061.86</v>
      </c>
      <c r="Q131" s="19"/>
      <c r="R131" s="19">
        <f t="shared" si="67"/>
        <v>637061.86</v>
      </c>
      <c r="S131" s="19">
        <v>5482586.6800000006</v>
      </c>
      <c r="T131" s="19">
        <v>357262</v>
      </c>
      <c r="U131" s="19">
        <v>204416</v>
      </c>
      <c r="V131" s="19">
        <v>17500</v>
      </c>
      <c r="W131" s="19"/>
      <c r="X131" s="19"/>
      <c r="Y131" s="19">
        <f t="shared" si="63"/>
        <v>6061764.6800000006</v>
      </c>
      <c r="Z131" s="19">
        <f t="shared" si="64"/>
        <v>6698826.540000001</v>
      </c>
      <c r="AA131" s="50">
        <f t="shared" si="23"/>
        <v>11.548937378917893</v>
      </c>
      <c r="AB131" s="50">
        <f t="shared" si="60"/>
        <v>65.356066130460135</v>
      </c>
      <c r="AC131" s="50">
        <f t="shared" si="61"/>
        <v>58.103387589091383</v>
      </c>
    </row>
    <row r="132" spans="1:29" x14ac:dyDescent="0.55000000000000004">
      <c r="A132" s="20" t="s">
        <v>1251</v>
      </c>
      <c r="B132" s="19">
        <v>3604838</v>
      </c>
      <c r="C132" s="19">
        <v>431767.69</v>
      </c>
      <c r="D132" s="19"/>
      <c r="E132" s="19">
        <f t="shared" si="65"/>
        <v>431767.69</v>
      </c>
      <c r="F132" s="19">
        <v>3469737.74</v>
      </c>
      <c r="G132" s="19"/>
      <c r="H132" s="19">
        <v>566236.43000000005</v>
      </c>
      <c r="I132" s="19">
        <v>122656</v>
      </c>
      <c r="J132" s="19"/>
      <c r="K132" s="19"/>
      <c r="L132" s="19">
        <f t="shared" si="66"/>
        <v>4158630.1700000004</v>
      </c>
      <c r="M132" s="19">
        <f t="shared" si="62"/>
        <v>4590397.8600000003</v>
      </c>
      <c r="N132" s="65" t="s">
        <v>367</v>
      </c>
      <c r="O132" s="19">
        <v>3937494</v>
      </c>
      <c r="P132" s="19">
        <v>424655.4</v>
      </c>
      <c r="Q132" s="19"/>
      <c r="R132" s="19">
        <f t="shared" si="67"/>
        <v>424655.4</v>
      </c>
      <c r="S132" s="19">
        <v>4233789.12</v>
      </c>
      <c r="T132" s="19">
        <v>760666.94</v>
      </c>
      <c r="U132" s="19">
        <v>243000</v>
      </c>
      <c r="V132" s="19"/>
      <c r="W132" s="19"/>
      <c r="X132" s="19"/>
      <c r="Y132" s="19">
        <f t="shared" si="63"/>
        <v>5237456.0600000005</v>
      </c>
      <c r="Z132" s="19">
        <f t="shared" si="64"/>
        <v>5662111.4600000009</v>
      </c>
      <c r="AA132" s="50">
        <f t="shared" si="23"/>
        <v>-1.64724924183187</v>
      </c>
      <c r="AB132" s="50">
        <f t="shared" si="60"/>
        <v>25.941856955267557</v>
      </c>
      <c r="AC132" s="50">
        <f t="shared" si="61"/>
        <v>23.346856474876461</v>
      </c>
    </row>
    <row r="133" spans="1:29" x14ac:dyDescent="0.55000000000000004">
      <c r="A133" s="20" t="s">
        <v>1252</v>
      </c>
      <c r="B133" s="19">
        <v>4146028.22</v>
      </c>
      <c r="C133" s="19">
        <v>1006403.36</v>
      </c>
      <c r="D133" s="19"/>
      <c r="E133" s="19">
        <f t="shared" si="65"/>
        <v>1006403.36</v>
      </c>
      <c r="F133" s="19">
        <v>2266641.58</v>
      </c>
      <c r="G133" s="19"/>
      <c r="H133" s="19">
        <v>550644.69999999995</v>
      </c>
      <c r="I133" s="19">
        <v>37000</v>
      </c>
      <c r="J133" s="19"/>
      <c r="K133" s="19"/>
      <c r="L133" s="19">
        <f t="shared" si="66"/>
        <v>2854286.2800000003</v>
      </c>
      <c r="M133" s="19">
        <f t="shared" si="62"/>
        <v>3860689.64</v>
      </c>
      <c r="N133" s="65" t="s">
        <v>84</v>
      </c>
      <c r="O133" s="19">
        <v>4113582.52</v>
      </c>
      <c r="P133" s="19">
        <v>832203.65</v>
      </c>
      <c r="Q133" s="19"/>
      <c r="R133" s="19">
        <f t="shared" si="67"/>
        <v>832203.65</v>
      </c>
      <c r="S133" s="19">
        <v>2201067.23</v>
      </c>
      <c r="T133" s="19">
        <v>659681.09</v>
      </c>
      <c r="U133" s="19">
        <v>124073</v>
      </c>
      <c r="V133" s="19"/>
      <c r="W133" s="19"/>
      <c r="X133" s="19"/>
      <c r="Y133" s="19">
        <f t="shared" si="63"/>
        <v>2984821.32</v>
      </c>
      <c r="Z133" s="19">
        <f t="shared" si="64"/>
        <v>3817024.9699999997</v>
      </c>
      <c r="AA133" s="50">
        <f t="shared" si="23"/>
        <v>-17.309134381268358</v>
      </c>
      <c r="AB133" s="50">
        <f t="shared" si="60"/>
        <v>4.5732987932801032</v>
      </c>
      <c r="AC133" s="81">
        <f t="shared" si="61"/>
        <v>-1.1310069980139712</v>
      </c>
    </row>
    <row r="134" spans="1:29" x14ac:dyDescent="0.55000000000000004">
      <c r="A134" s="20" t="s">
        <v>1253</v>
      </c>
      <c r="B134" s="19">
        <v>2789966</v>
      </c>
      <c r="C134" s="19">
        <v>214871.07</v>
      </c>
      <c r="D134" s="19"/>
      <c r="E134" s="19">
        <f t="shared" si="65"/>
        <v>214871.07</v>
      </c>
      <c r="F134" s="19">
        <v>1653768.17</v>
      </c>
      <c r="G134" s="19"/>
      <c r="H134" s="19">
        <v>302456</v>
      </c>
      <c r="I134" s="19">
        <v>20000</v>
      </c>
      <c r="J134" s="19"/>
      <c r="K134" s="19"/>
      <c r="L134" s="19">
        <f t="shared" si="66"/>
        <v>1976224.17</v>
      </c>
      <c r="M134" s="19">
        <f t="shared" si="62"/>
        <v>2191095.2399999998</v>
      </c>
      <c r="N134" s="65" t="s">
        <v>81</v>
      </c>
      <c r="O134" s="19">
        <v>3199369.5999999996</v>
      </c>
      <c r="P134" s="19">
        <v>258077.77999999997</v>
      </c>
      <c r="Q134" s="19"/>
      <c r="R134" s="19">
        <f t="shared" si="67"/>
        <v>258077.77999999997</v>
      </c>
      <c r="S134" s="19">
        <v>1995499.6500000001</v>
      </c>
      <c r="T134" s="19">
        <v>324868.59999999998</v>
      </c>
      <c r="U134" s="19">
        <v>47600</v>
      </c>
      <c r="V134" s="19"/>
      <c r="W134" s="19"/>
      <c r="X134" s="19"/>
      <c r="Y134" s="19">
        <f t="shared" si="63"/>
        <v>2367968.25</v>
      </c>
      <c r="Z134" s="19">
        <f t="shared" si="64"/>
        <v>2626046.0299999998</v>
      </c>
      <c r="AA134" s="50">
        <f t="shared" si="23"/>
        <v>20.10820256072628</v>
      </c>
      <c r="AB134" s="50">
        <f t="shared" si="60"/>
        <v>19.822856432324684</v>
      </c>
      <c r="AC134" s="81">
        <f t="shared" si="61"/>
        <v>19.850839071696402</v>
      </c>
    </row>
    <row r="135" spans="1:29" x14ac:dyDescent="0.55000000000000004">
      <c r="A135" s="20" t="s">
        <v>1254</v>
      </c>
      <c r="B135" s="19">
        <v>5683710.2000000002</v>
      </c>
      <c r="C135" s="19">
        <v>418804.63</v>
      </c>
      <c r="D135" s="19"/>
      <c r="E135" s="19">
        <f t="shared" si="65"/>
        <v>418804.63</v>
      </c>
      <c r="F135" s="19">
        <v>2657393.44</v>
      </c>
      <c r="G135" s="19"/>
      <c r="H135" s="19">
        <v>497248</v>
      </c>
      <c r="I135" s="19">
        <v>24000</v>
      </c>
      <c r="J135" s="19"/>
      <c r="K135" s="19"/>
      <c r="L135" s="19">
        <f t="shared" si="66"/>
        <v>3178641.44</v>
      </c>
      <c r="M135" s="19">
        <f t="shared" si="62"/>
        <v>3597446.07</v>
      </c>
      <c r="N135" s="65" t="s">
        <v>386</v>
      </c>
      <c r="O135" s="19">
        <v>5879791</v>
      </c>
      <c r="P135" s="19">
        <v>432280.83</v>
      </c>
      <c r="Q135" s="19"/>
      <c r="R135" s="19">
        <f t="shared" si="67"/>
        <v>432280.83</v>
      </c>
      <c r="S135" s="19">
        <v>3757309.6399999997</v>
      </c>
      <c r="T135" s="19">
        <v>746342</v>
      </c>
      <c r="U135" s="19">
        <v>74100</v>
      </c>
      <c r="V135" s="19"/>
      <c r="W135" s="19"/>
      <c r="X135" s="19"/>
      <c r="Y135" s="19">
        <f t="shared" si="63"/>
        <v>4577751.6399999997</v>
      </c>
      <c r="Z135" s="19">
        <f t="shared" si="64"/>
        <v>5010032.47</v>
      </c>
      <c r="AA135" s="50">
        <f t="shared" si="23"/>
        <v>3.217777224669176</v>
      </c>
      <c r="AB135" s="50">
        <f t="shared" si="60"/>
        <v>44.01598061340318</v>
      </c>
      <c r="AC135" s="50">
        <f t="shared" si="61"/>
        <v>39.266367653984041</v>
      </c>
    </row>
    <row r="136" spans="1:29" x14ac:dyDescent="0.55000000000000004">
      <c r="A136" s="20" t="s">
        <v>1255</v>
      </c>
      <c r="B136" s="19">
        <v>5260181.4000000004</v>
      </c>
      <c r="C136" s="19">
        <v>144906.97</v>
      </c>
      <c r="D136" s="19"/>
      <c r="E136" s="19">
        <f t="shared" si="65"/>
        <v>144906.97</v>
      </c>
      <c r="F136" s="19">
        <v>4446254.32</v>
      </c>
      <c r="G136" s="19"/>
      <c r="H136" s="19">
        <v>419732</v>
      </c>
      <c r="I136" s="19">
        <v>127508</v>
      </c>
      <c r="J136" s="19"/>
      <c r="K136" s="19"/>
      <c r="L136" s="19">
        <f t="shared" si="66"/>
        <v>4993494.32</v>
      </c>
      <c r="M136" s="19">
        <f t="shared" si="62"/>
        <v>5138401.29</v>
      </c>
      <c r="N136" s="65" t="s">
        <v>400</v>
      </c>
      <c r="O136" s="19">
        <v>5458448.7999999998</v>
      </c>
      <c r="P136" s="19">
        <v>153169.5</v>
      </c>
      <c r="Q136" s="19">
        <v>1</v>
      </c>
      <c r="R136" s="19">
        <f t="shared" si="67"/>
        <v>153170.5</v>
      </c>
      <c r="S136" s="19">
        <v>4496099.7399999993</v>
      </c>
      <c r="T136" s="19">
        <v>666947</v>
      </c>
      <c r="U136" s="19">
        <v>223000</v>
      </c>
      <c r="V136" s="19"/>
      <c r="W136" s="19"/>
      <c r="X136" s="19"/>
      <c r="Y136" s="19">
        <f t="shared" si="63"/>
        <v>5386046.7399999993</v>
      </c>
      <c r="Z136" s="19">
        <f t="shared" si="64"/>
        <v>5539217.2399999993</v>
      </c>
      <c r="AA136" s="50">
        <f t="shared" si="23"/>
        <v>5.7026449452362424</v>
      </c>
      <c r="AB136" s="50">
        <f t="shared" si="60"/>
        <v>7.861276990498288</v>
      </c>
      <c r="AC136" s="81">
        <f t="shared" si="61"/>
        <v>7.8004018639034562</v>
      </c>
    </row>
    <row r="137" spans="1:29" x14ac:dyDescent="0.55000000000000004">
      <c r="A137" s="20" t="s">
        <v>1256</v>
      </c>
      <c r="B137" s="19"/>
      <c r="C137" s="19"/>
      <c r="D137" s="19"/>
      <c r="E137" s="19"/>
      <c r="F137" s="19"/>
      <c r="G137" s="19"/>
      <c r="H137" s="19"/>
      <c r="I137" s="19"/>
      <c r="J137" s="19"/>
      <c r="K137" s="19"/>
      <c r="L137" s="19"/>
      <c r="M137" s="19"/>
      <c r="N137" s="65"/>
      <c r="O137" s="19"/>
      <c r="P137" s="19"/>
      <c r="Q137" s="19"/>
      <c r="R137" s="19"/>
      <c r="S137" s="19"/>
      <c r="T137" s="19"/>
      <c r="U137" s="19"/>
      <c r="V137" s="19"/>
      <c r="W137" s="19"/>
      <c r="X137" s="19"/>
      <c r="Y137" s="19"/>
      <c r="Z137" s="19"/>
      <c r="AA137" s="50"/>
      <c r="AB137" s="50"/>
      <c r="AC137" s="50"/>
    </row>
    <row r="138" spans="1:29" x14ac:dyDescent="0.55000000000000004">
      <c r="A138" s="20" t="s">
        <v>1257</v>
      </c>
      <c r="B138" s="19">
        <f>SUM(B139:B148)</f>
        <v>41640727.550000004</v>
      </c>
      <c r="C138" s="19">
        <f t="shared" ref="C138:M138" si="68">SUM(C139:C148)</f>
        <v>27058479.470000003</v>
      </c>
      <c r="D138" s="19">
        <f t="shared" si="68"/>
        <v>2</v>
      </c>
      <c r="E138" s="19">
        <f>SUM(E139:E148)</f>
        <v>27058481.470000003</v>
      </c>
      <c r="F138" s="19">
        <f t="shared" si="68"/>
        <v>74265455.450000003</v>
      </c>
      <c r="G138" s="19">
        <f t="shared" si="68"/>
        <v>0</v>
      </c>
      <c r="H138" s="19">
        <f t="shared" si="68"/>
        <v>3940223.9099999997</v>
      </c>
      <c r="I138" s="19">
        <f t="shared" si="68"/>
        <v>2782504</v>
      </c>
      <c r="J138" s="19">
        <f t="shared" si="68"/>
        <v>0</v>
      </c>
      <c r="K138" s="19">
        <f t="shared" si="68"/>
        <v>0</v>
      </c>
      <c r="L138" s="19">
        <f t="shared" si="68"/>
        <v>80988183.360000014</v>
      </c>
      <c r="M138" s="19">
        <f t="shared" si="68"/>
        <v>108046664.83000001</v>
      </c>
      <c r="N138" s="65" t="s">
        <v>110</v>
      </c>
      <c r="O138" s="19">
        <f t="shared" ref="O138:Z138" si="69">SUM(O139:O148)</f>
        <v>45683573.229999997</v>
      </c>
      <c r="P138" s="19">
        <f t="shared" si="69"/>
        <v>24216323.86999999</v>
      </c>
      <c r="Q138" s="19">
        <f t="shared" si="69"/>
        <v>1</v>
      </c>
      <c r="R138" s="19">
        <f t="shared" si="69"/>
        <v>24216324.86999999</v>
      </c>
      <c r="S138" s="19">
        <f t="shared" si="69"/>
        <v>84231886.620000005</v>
      </c>
      <c r="T138" s="19">
        <f>SUM(T139:T148)</f>
        <v>4608707</v>
      </c>
      <c r="U138" s="19">
        <f>SUM(U139:U148)</f>
        <v>3387566.5</v>
      </c>
      <c r="V138" s="19">
        <f>SUM(V139:V148)</f>
        <v>27585</v>
      </c>
      <c r="W138" s="19">
        <f t="shared" si="69"/>
        <v>0</v>
      </c>
      <c r="X138" s="19">
        <f t="shared" si="69"/>
        <v>0</v>
      </c>
      <c r="Y138" s="19">
        <f t="shared" si="69"/>
        <v>92255745.120000005</v>
      </c>
      <c r="Z138" s="19">
        <f t="shared" si="69"/>
        <v>116472069.98999998</v>
      </c>
      <c r="AA138" s="50">
        <f t="shared" ref="AA138:AA165" si="70">(R138-E138)*100/E138</f>
        <v>-10.503754998783426</v>
      </c>
      <c r="AB138" s="50">
        <f t="shared" ref="AB138:AB148" si="71">(Y138-L138)*100/L138</f>
        <v>13.912599705952941</v>
      </c>
      <c r="AC138" s="50">
        <f t="shared" ref="AC138:AC148" si="72">(Z138-M138)*100/M138</f>
        <v>7.7979317300135547</v>
      </c>
    </row>
    <row r="139" spans="1:29" x14ac:dyDescent="0.55000000000000004">
      <c r="A139" s="20" t="s">
        <v>1258</v>
      </c>
      <c r="B139" s="19">
        <v>5580831.7600000007</v>
      </c>
      <c r="C139" s="19">
        <v>4636446.84</v>
      </c>
      <c r="D139" s="19"/>
      <c r="E139" s="19">
        <f>SUM(C139:D139)</f>
        <v>4636446.84</v>
      </c>
      <c r="F139" s="19">
        <v>20648766.489999998</v>
      </c>
      <c r="G139" s="19"/>
      <c r="H139" s="19">
        <v>774105</v>
      </c>
      <c r="I139" s="19">
        <v>611975</v>
      </c>
      <c r="J139" s="19"/>
      <c r="K139" s="19"/>
      <c r="L139" s="19">
        <f>SUM(F139:K139)</f>
        <v>22034846.489999998</v>
      </c>
      <c r="M139" s="19">
        <f t="shared" ref="M139:M148" si="73">E139+L139</f>
        <v>26671293.329999998</v>
      </c>
      <c r="N139" s="65" t="s">
        <v>405</v>
      </c>
      <c r="O139" s="19">
        <v>5903843.4799999995</v>
      </c>
      <c r="P139" s="19">
        <v>4706910.040000001</v>
      </c>
      <c r="Q139" s="19"/>
      <c r="R139" s="19">
        <f>SUM(P139:Q139)</f>
        <v>4706910.040000001</v>
      </c>
      <c r="S139" s="19">
        <v>24240658.180000003</v>
      </c>
      <c r="T139" s="19">
        <v>829065</v>
      </c>
      <c r="U139" s="19">
        <v>965625</v>
      </c>
      <c r="V139" s="19">
        <v>9000</v>
      </c>
      <c r="W139" s="19"/>
      <c r="X139" s="19"/>
      <c r="Y139" s="19">
        <f t="shared" ref="Y139:Y148" si="74">SUM(S139:X139)</f>
        <v>26044348.180000003</v>
      </c>
      <c r="Z139" s="19">
        <f t="shared" ref="Z139:Z148" si="75">R139+Y139</f>
        <v>30751258.220000006</v>
      </c>
      <c r="AA139" s="50">
        <f t="shared" si="70"/>
        <v>1.5197672362399204</v>
      </c>
      <c r="AB139" s="50">
        <f t="shared" si="71"/>
        <v>18.196186171842058</v>
      </c>
      <c r="AC139" s="81">
        <f t="shared" si="72"/>
        <v>15.297214272735864</v>
      </c>
    </row>
    <row r="140" spans="1:29" x14ac:dyDescent="0.55000000000000004">
      <c r="A140" s="20" t="s">
        <v>1259</v>
      </c>
      <c r="B140" s="19">
        <v>4215725.5</v>
      </c>
      <c r="C140" s="19">
        <v>4014182.62</v>
      </c>
      <c r="D140" s="19"/>
      <c r="E140" s="19">
        <f t="shared" ref="E140:E148" si="76">SUM(C140:D140)</f>
        <v>4014182.62</v>
      </c>
      <c r="F140" s="19">
        <v>7070911.3799999999</v>
      </c>
      <c r="G140" s="19"/>
      <c r="H140" s="19">
        <v>627187</v>
      </c>
      <c r="I140" s="19">
        <v>197279</v>
      </c>
      <c r="J140" s="19"/>
      <c r="K140" s="19"/>
      <c r="L140" s="19">
        <f t="shared" ref="L140:L142" si="77">SUM(F140:K140)</f>
        <v>7895377.3799999999</v>
      </c>
      <c r="M140" s="19">
        <f t="shared" si="73"/>
        <v>11909560</v>
      </c>
      <c r="N140" s="65" t="s">
        <v>359</v>
      </c>
      <c r="O140" s="19">
        <v>4644999.2799999993</v>
      </c>
      <c r="P140" s="19">
        <v>2465252.0699999998</v>
      </c>
      <c r="Q140" s="19"/>
      <c r="R140" s="19">
        <f t="shared" ref="R140:R148" si="78">SUM(P140:Q140)</f>
        <v>2465252.0699999998</v>
      </c>
      <c r="S140" s="19">
        <v>8235167.2699999996</v>
      </c>
      <c r="T140" s="19">
        <v>778521</v>
      </c>
      <c r="U140" s="19">
        <v>317750</v>
      </c>
      <c r="V140" s="19">
        <v>0</v>
      </c>
      <c r="W140" s="19"/>
      <c r="X140" s="19"/>
      <c r="Y140" s="19">
        <f t="shared" si="74"/>
        <v>9331438.2699999996</v>
      </c>
      <c r="Z140" s="19">
        <f t="shared" si="75"/>
        <v>11796690.34</v>
      </c>
      <c r="AA140" s="50">
        <f t="shared" si="70"/>
        <v>-38.586449512354278</v>
      </c>
      <c r="AB140" s="50">
        <f t="shared" si="71"/>
        <v>18.188628875900541</v>
      </c>
      <c r="AC140" s="81">
        <f t="shared" si="72"/>
        <v>-0.94772317365209247</v>
      </c>
    </row>
    <row r="141" spans="1:29" x14ac:dyDescent="0.55000000000000004">
      <c r="A141" s="20" t="s">
        <v>1260</v>
      </c>
      <c r="B141" s="19">
        <v>5269868.4800000004</v>
      </c>
      <c r="C141" s="19">
        <v>3210577.23</v>
      </c>
      <c r="D141" s="19"/>
      <c r="E141" s="19">
        <f t="shared" si="76"/>
        <v>3210577.23</v>
      </c>
      <c r="F141" s="19">
        <v>5313433.26</v>
      </c>
      <c r="G141" s="19"/>
      <c r="H141" s="19">
        <v>209848</v>
      </c>
      <c r="I141" s="19">
        <v>370000</v>
      </c>
      <c r="J141" s="19"/>
      <c r="K141" s="19"/>
      <c r="L141" s="19">
        <f t="shared" si="77"/>
        <v>5893281.2599999998</v>
      </c>
      <c r="M141" s="19">
        <f t="shared" si="73"/>
        <v>9103858.4900000002</v>
      </c>
      <c r="N141" s="65" t="s">
        <v>377</v>
      </c>
      <c r="O141" s="19">
        <v>5823113.4199999999</v>
      </c>
      <c r="P141" s="19">
        <v>3136907.42</v>
      </c>
      <c r="Q141" s="19"/>
      <c r="R141" s="19">
        <f t="shared" si="78"/>
        <v>3136907.42</v>
      </c>
      <c r="S141" s="19">
        <v>4368039.45</v>
      </c>
      <c r="T141" s="19">
        <v>246025</v>
      </c>
      <c r="U141" s="19">
        <v>236000</v>
      </c>
      <c r="V141" s="19"/>
      <c r="W141" s="19"/>
      <c r="X141" s="19"/>
      <c r="Y141" s="19">
        <f t="shared" si="74"/>
        <v>4850064.45</v>
      </c>
      <c r="Z141" s="19">
        <f t="shared" si="75"/>
        <v>7986971.8700000001</v>
      </c>
      <c r="AA141" s="50">
        <f t="shared" si="70"/>
        <v>-2.2945970373059694</v>
      </c>
      <c r="AB141" s="50">
        <f t="shared" si="71"/>
        <v>-17.701799116236302</v>
      </c>
      <c r="AC141" s="81">
        <f t="shared" si="72"/>
        <v>-12.268277469677587</v>
      </c>
    </row>
    <row r="142" spans="1:29" x14ac:dyDescent="0.55000000000000004">
      <c r="A142" s="20" t="s">
        <v>1261</v>
      </c>
      <c r="B142" s="19">
        <v>4743187.8</v>
      </c>
      <c r="C142" s="19">
        <v>4398299.8499999996</v>
      </c>
      <c r="D142" s="19">
        <v>0</v>
      </c>
      <c r="E142" s="19">
        <f t="shared" si="76"/>
        <v>4398299.8499999996</v>
      </c>
      <c r="F142" s="19">
        <v>4941726.4800000004</v>
      </c>
      <c r="G142" s="19"/>
      <c r="H142" s="19">
        <v>306786</v>
      </c>
      <c r="I142" s="19">
        <v>150000</v>
      </c>
      <c r="J142" s="19"/>
      <c r="K142" s="19"/>
      <c r="L142" s="19">
        <f t="shared" si="77"/>
        <v>5398512.4800000004</v>
      </c>
      <c r="M142" s="19">
        <f t="shared" si="73"/>
        <v>9796812.3300000001</v>
      </c>
      <c r="N142" s="65" t="s">
        <v>367</v>
      </c>
      <c r="O142" s="19">
        <v>4956770.3000000007</v>
      </c>
      <c r="P142" s="19">
        <v>649450.4</v>
      </c>
      <c r="Q142" s="19"/>
      <c r="R142" s="19">
        <f t="shared" si="78"/>
        <v>649450.4</v>
      </c>
      <c r="S142" s="19">
        <v>7068586.9899999993</v>
      </c>
      <c r="T142" s="19">
        <v>639780</v>
      </c>
      <c r="U142" s="19">
        <v>340000</v>
      </c>
      <c r="V142" s="19"/>
      <c r="W142" s="19"/>
      <c r="X142" s="19"/>
      <c r="Y142" s="19">
        <f t="shared" si="74"/>
        <v>8048366.9899999993</v>
      </c>
      <c r="Z142" s="19">
        <f t="shared" si="75"/>
        <v>8697817.3899999987</v>
      </c>
      <c r="AA142" s="50">
        <f t="shared" si="70"/>
        <v>-85.234058109976303</v>
      </c>
      <c r="AB142" s="50">
        <f t="shared" si="71"/>
        <v>49.084901068895903</v>
      </c>
      <c r="AC142" s="81">
        <f t="shared" si="72"/>
        <v>-11.217882949892145</v>
      </c>
    </row>
    <row r="143" spans="1:29" x14ac:dyDescent="0.55000000000000004">
      <c r="A143" s="20" t="s">
        <v>1262</v>
      </c>
      <c r="B143" s="19">
        <v>3752782.97</v>
      </c>
      <c r="C143" s="19">
        <v>384051.67</v>
      </c>
      <c r="D143" s="19"/>
      <c r="E143" s="19">
        <f t="shared" si="76"/>
        <v>384051.67</v>
      </c>
      <c r="F143" s="19">
        <v>5434852.1800000006</v>
      </c>
      <c r="G143" s="19"/>
      <c r="H143" s="19">
        <v>296234</v>
      </c>
      <c r="I143" s="19">
        <v>15252</v>
      </c>
      <c r="J143" s="19"/>
      <c r="K143" s="19"/>
      <c r="L143" s="19">
        <f>SUM(F143:K143)</f>
        <v>5746338.1800000006</v>
      </c>
      <c r="M143" s="19">
        <f t="shared" si="73"/>
        <v>6130389.8500000006</v>
      </c>
      <c r="N143" s="65" t="s">
        <v>380</v>
      </c>
      <c r="O143" s="19">
        <v>4248016.3499999996</v>
      </c>
      <c r="P143" s="19">
        <v>2951917.2</v>
      </c>
      <c r="Q143" s="19"/>
      <c r="R143" s="19">
        <f t="shared" si="78"/>
        <v>2951917.2</v>
      </c>
      <c r="S143" s="19">
        <v>4835575.7</v>
      </c>
      <c r="T143" s="19">
        <v>209378</v>
      </c>
      <c r="U143" s="19"/>
      <c r="V143" s="19"/>
      <c r="W143" s="19"/>
      <c r="X143" s="19"/>
      <c r="Y143" s="19">
        <f t="shared" si="74"/>
        <v>5044953.7</v>
      </c>
      <c r="Z143" s="19">
        <f t="shared" si="75"/>
        <v>7996870.9000000004</v>
      </c>
      <c r="AA143" s="50">
        <f t="shared" si="70"/>
        <v>668.62501339988978</v>
      </c>
      <c r="AB143" s="50">
        <f t="shared" si="71"/>
        <v>-12.205764054074526</v>
      </c>
      <c r="AC143" s="50">
        <f t="shared" si="72"/>
        <v>30.446367941836513</v>
      </c>
    </row>
    <row r="144" spans="1:29" x14ac:dyDescent="0.55000000000000004">
      <c r="A144" s="20" t="s">
        <v>1263</v>
      </c>
      <c r="B144" s="19">
        <v>1969944.03</v>
      </c>
      <c r="C144" s="19">
        <v>1118342.9099999999</v>
      </c>
      <c r="D144" s="19"/>
      <c r="E144" s="19">
        <f t="shared" si="76"/>
        <v>1118342.9099999999</v>
      </c>
      <c r="F144" s="19">
        <v>5987033.2500000009</v>
      </c>
      <c r="G144" s="19"/>
      <c r="H144" s="19">
        <v>277602.8</v>
      </c>
      <c r="I144" s="19">
        <v>175500</v>
      </c>
      <c r="J144" s="19"/>
      <c r="K144" s="19"/>
      <c r="L144" s="19">
        <f t="shared" ref="L144:L148" si="79">SUM(F144:K144)</f>
        <v>6440136.0500000007</v>
      </c>
      <c r="M144" s="19">
        <f t="shared" si="73"/>
        <v>7558478.9600000009</v>
      </c>
      <c r="N144" s="65" t="s">
        <v>368</v>
      </c>
      <c r="O144" s="19">
        <v>2141116.6100000003</v>
      </c>
      <c r="P144" s="19">
        <v>979814.51999999024</v>
      </c>
      <c r="Q144" s="19">
        <v>1</v>
      </c>
      <c r="R144" s="19">
        <f t="shared" si="78"/>
        <v>979815.51999999024</v>
      </c>
      <c r="S144" s="19">
        <v>4693400.87</v>
      </c>
      <c r="T144" s="19">
        <v>340651</v>
      </c>
      <c r="U144" s="19">
        <v>250000</v>
      </c>
      <c r="V144" s="19"/>
      <c r="W144" s="19"/>
      <c r="X144" s="19"/>
      <c r="Y144" s="19">
        <f t="shared" si="74"/>
        <v>5284051.87</v>
      </c>
      <c r="Z144" s="19">
        <f t="shared" si="75"/>
        <v>6263867.3899999904</v>
      </c>
      <c r="AA144" s="50">
        <f t="shared" si="70"/>
        <v>-12.386843852750825</v>
      </c>
      <c r="AB144" s="50">
        <f t="shared" si="71"/>
        <v>-17.951238468013429</v>
      </c>
      <c r="AC144" s="81">
        <f t="shared" si="72"/>
        <v>-17.127937735239929</v>
      </c>
    </row>
    <row r="145" spans="1:29" x14ac:dyDescent="0.55000000000000004">
      <c r="A145" s="20" t="s">
        <v>1264</v>
      </c>
      <c r="B145" s="19">
        <v>3500451.2</v>
      </c>
      <c r="C145" s="19">
        <v>2051889.96</v>
      </c>
      <c r="D145" s="19"/>
      <c r="E145" s="19">
        <f t="shared" si="76"/>
        <v>2051889.96</v>
      </c>
      <c r="F145" s="19">
        <v>4383026.21</v>
      </c>
      <c r="G145" s="19"/>
      <c r="H145" s="19">
        <v>447754.11</v>
      </c>
      <c r="I145" s="19">
        <v>157680</v>
      </c>
      <c r="J145" s="19"/>
      <c r="K145" s="19"/>
      <c r="L145" s="19">
        <f t="shared" si="79"/>
        <v>4988460.32</v>
      </c>
      <c r="M145" s="19">
        <f t="shared" si="73"/>
        <v>7040350.2800000003</v>
      </c>
      <c r="N145" s="65" t="s">
        <v>411</v>
      </c>
      <c r="O145" s="19">
        <v>4197810.8</v>
      </c>
      <c r="P145" s="19">
        <v>2088923.5</v>
      </c>
      <c r="Q145" s="19"/>
      <c r="R145" s="19">
        <f t="shared" si="78"/>
        <v>2088923.5</v>
      </c>
      <c r="S145" s="19">
        <v>10337079.879999997</v>
      </c>
      <c r="T145" s="19">
        <v>525263</v>
      </c>
      <c r="U145" s="19">
        <v>257768</v>
      </c>
      <c r="V145" s="19"/>
      <c r="W145" s="19"/>
      <c r="X145" s="19"/>
      <c r="Y145" s="19">
        <f t="shared" si="74"/>
        <v>11120110.879999997</v>
      </c>
      <c r="Z145" s="19">
        <f t="shared" si="75"/>
        <v>13209034.379999997</v>
      </c>
      <c r="AA145" s="50">
        <f t="shared" si="70"/>
        <v>1.8048501977172322</v>
      </c>
      <c r="AB145" s="50">
        <f t="shared" si="71"/>
        <v>122.91669506554271</v>
      </c>
      <c r="AC145" s="50">
        <f t="shared" si="72"/>
        <v>87.618994150387593</v>
      </c>
    </row>
    <row r="146" spans="1:29" x14ac:dyDescent="0.55000000000000004">
      <c r="A146" s="20" t="s">
        <v>1265</v>
      </c>
      <c r="B146" s="19">
        <v>4579389.5999999996</v>
      </c>
      <c r="C146" s="19">
        <v>2465576.62</v>
      </c>
      <c r="D146" s="19">
        <v>2</v>
      </c>
      <c r="E146" s="19">
        <f t="shared" si="76"/>
        <v>2465578.62</v>
      </c>
      <c r="F146" s="19">
        <v>8005893.7700000005</v>
      </c>
      <c r="G146" s="19"/>
      <c r="H146" s="19">
        <v>275683</v>
      </c>
      <c r="I146" s="19">
        <v>787878</v>
      </c>
      <c r="J146" s="19"/>
      <c r="K146" s="19"/>
      <c r="L146" s="19">
        <f t="shared" si="79"/>
        <v>9069454.7699999996</v>
      </c>
      <c r="M146" s="19">
        <f t="shared" si="73"/>
        <v>11535033.390000001</v>
      </c>
      <c r="N146" s="65" t="s">
        <v>362</v>
      </c>
      <c r="O146" s="19">
        <v>4785361.6000000006</v>
      </c>
      <c r="P146" s="19">
        <v>2474999.6199999996</v>
      </c>
      <c r="Q146" s="19"/>
      <c r="R146" s="19">
        <f t="shared" si="78"/>
        <v>2474999.6199999996</v>
      </c>
      <c r="S146" s="19">
        <v>9358659.0499999989</v>
      </c>
      <c r="T146" s="19">
        <v>391238</v>
      </c>
      <c r="U146" s="19">
        <v>567743.5</v>
      </c>
      <c r="V146" s="19">
        <v>18585</v>
      </c>
      <c r="W146" s="19"/>
      <c r="X146" s="19"/>
      <c r="Y146" s="19">
        <f t="shared" si="74"/>
        <v>10336225.549999999</v>
      </c>
      <c r="Z146" s="19">
        <f t="shared" si="75"/>
        <v>12811225.169999998</v>
      </c>
      <c r="AA146" s="50">
        <f t="shared" si="70"/>
        <v>0.38210097717344477</v>
      </c>
      <c r="AB146" s="50">
        <f t="shared" si="71"/>
        <v>13.967441396700405</v>
      </c>
      <c r="AC146" s="81">
        <f t="shared" si="72"/>
        <v>11.063615828857149</v>
      </c>
    </row>
    <row r="147" spans="1:29" x14ac:dyDescent="0.55000000000000004">
      <c r="A147" s="20"/>
      <c r="B147" s="19">
        <v>3995706.01</v>
      </c>
      <c r="C147" s="19">
        <v>4679276.83</v>
      </c>
      <c r="D147" s="19"/>
      <c r="E147" s="19">
        <f t="shared" si="76"/>
        <v>4679276.83</v>
      </c>
      <c r="F147" s="19">
        <v>6655159.7000000002</v>
      </c>
      <c r="G147" s="19"/>
      <c r="H147" s="19">
        <v>535309</v>
      </c>
      <c r="I147" s="19">
        <v>146940</v>
      </c>
      <c r="J147" s="19"/>
      <c r="K147" s="19"/>
      <c r="L147" s="19">
        <f t="shared" si="79"/>
        <v>7337408.7000000002</v>
      </c>
      <c r="M147" s="19">
        <f t="shared" si="73"/>
        <v>12016685.530000001</v>
      </c>
      <c r="N147" s="65" t="s">
        <v>387</v>
      </c>
      <c r="O147" s="19">
        <v>4409600.2799999993</v>
      </c>
      <c r="P147" s="19">
        <v>4568319.92</v>
      </c>
      <c r="Q147" s="19"/>
      <c r="R147" s="19">
        <f t="shared" si="78"/>
        <v>4568319.92</v>
      </c>
      <c r="S147" s="19">
        <v>4384223.1100000013</v>
      </c>
      <c r="T147" s="19">
        <v>357595</v>
      </c>
      <c r="U147" s="19">
        <v>275480</v>
      </c>
      <c r="V147" s="19"/>
      <c r="W147" s="19"/>
      <c r="X147" s="19"/>
      <c r="Y147" s="19">
        <f t="shared" si="74"/>
        <v>5017298.1100000013</v>
      </c>
      <c r="Z147" s="19">
        <f t="shared" si="75"/>
        <v>9585618.0300000012</v>
      </c>
      <c r="AA147" s="50">
        <f t="shared" si="70"/>
        <v>-2.3712405576995996</v>
      </c>
      <c r="AB147" s="50">
        <f t="shared" si="71"/>
        <v>-31.620299275410389</v>
      </c>
      <c r="AC147" s="50">
        <f t="shared" si="72"/>
        <v>-20.230765745935265</v>
      </c>
    </row>
    <row r="148" spans="1:29" x14ac:dyDescent="0.55000000000000004">
      <c r="A148" s="20" t="s">
        <v>283</v>
      </c>
      <c r="B148" s="19">
        <v>4032840.2</v>
      </c>
      <c r="C148" s="19">
        <v>99834.94</v>
      </c>
      <c r="D148" s="19"/>
      <c r="E148" s="19">
        <f t="shared" si="76"/>
        <v>99834.94</v>
      </c>
      <c r="F148" s="19">
        <v>5824652.7300000004</v>
      </c>
      <c r="G148" s="19"/>
      <c r="H148" s="19">
        <v>189715</v>
      </c>
      <c r="I148" s="19">
        <v>170000</v>
      </c>
      <c r="J148" s="19"/>
      <c r="K148" s="19"/>
      <c r="L148" s="19">
        <f t="shared" si="79"/>
        <v>6184367.7300000004</v>
      </c>
      <c r="M148" s="19">
        <f t="shared" si="73"/>
        <v>6284202.6700000009</v>
      </c>
      <c r="N148" s="65" t="s">
        <v>400</v>
      </c>
      <c r="O148" s="19">
        <v>4572941.1100000003</v>
      </c>
      <c r="P148" s="19">
        <v>193829.18000000008</v>
      </c>
      <c r="Q148" s="19"/>
      <c r="R148" s="19">
        <f t="shared" si="78"/>
        <v>193829.18000000008</v>
      </c>
      <c r="S148" s="19">
        <v>6710496.1200000001</v>
      </c>
      <c r="T148" s="19">
        <v>291191</v>
      </c>
      <c r="U148" s="19">
        <v>177200</v>
      </c>
      <c r="V148" s="19"/>
      <c r="W148" s="19"/>
      <c r="X148" s="19"/>
      <c r="Y148" s="19">
        <f t="shared" si="74"/>
        <v>7178887.1200000001</v>
      </c>
      <c r="Z148" s="19">
        <f t="shared" si="75"/>
        <v>7372716.2999999998</v>
      </c>
      <c r="AA148" s="50">
        <f t="shared" si="70"/>
        <v>94.149643401398421</v>
      </c>
      <c r="AB148" s="50">
        <f t="shared" si="71"/>
        <v>16.081181349803071</v>
      </c>
      <c r="AC148" s="81">
        <f t="shared" si="72"/>
        <v>17.321427827215491</v>
      </c>
    </row>
    <row r="149" spans="1:29" x14ac:dyDescent="0.55000000000000004">
      <c r="A149" s="20" t="s">
        <v>284</v>
      </c>
      <c r="B149" s="19"/>
      <c r="C149" s="19"/>
      <c r="D149" s="19"/>
      <c r="E149" s="19"/>
      <c r="F149" s="19"/>
      <c r="G149" s="19"/>
      <c r="H149" s="19"/>
      <c r="I149" s="19"/>
      <c r="J149" s="19"/>
      <c r="K149" s="19"/>
      <c r="L149" s="19"/>
      <c r="M149" s="19"/>
      <c r="N149" s="65"/>
      <c r="O149" s="19"/>
      <c r="P149" s="19"/>
      <c r="Q149" s="19"/>
      <c r="R149" s="19"/>
      <c r="S149" s="19"/>
      <c r="T149" s="19"/>
      <c r="U149" s="19"/>
      <c r="V149" s="19"/>
      <c r="W149" s="19"/>
      <c r="X149" s="19"/>
      <c r="Y149" s="19"/>
      <c r="Z149" s="19"/>
      <c r="AA149" s="50"/>
      <c r="AB149" s="50"/>
      <c r="AC149" s="50"/>
    </row>
    <row r="150" spans="1:29" x14ac:dyDescent="0.55000000000000004">
      <c r="A150" s="20" t="s">
        <v>1266</v>
      </c>
      <c r="B150" s="19">
        <f>SUM(B151:B162)</f>
        <v>53282786.240000002</v>
      </c>
      <c r="C150" s="19">
        <f t="shared" ref="C150:M150" si="80">SUM(C151:C162)</f>
        <v>4507163.32</v>
      </c>
      <c r="D150" s="19">
        <f t="shared" si="80"/>
        <v>0</v>
      </c>
      <c r="E150" s="19">
        <f>SUM(E151:E162)</f>
        <v>4507163.32</v>
      </c>
      <c r="F150" s="19">
        <f t="shared" si="80"/>
        <v>34137043.399999999</v>
      </c>
      <c r="G150" s="19">
        <f t="shared" si="80"/>
        <v>0</v>
      </c>
      <c r="H150" s="19">
        <f t="shared" si="80"/>
        <v>2791333.4699999997</v>
      </c>
      <c r="I150" s="19">
        <f t="shared" si="80"/>
        <v>1076713</v>
      </c>
      <c r="J150" s="19">
        <f t="shared" si="80"/>
        <v>0</v>
      </c>
      <c r="K150" s="19">
        <f t="shared" si="80"/>
        <v>0</v>
      </c>
      <c r="L150" s="19">
        <f t="shared" si="80"/>
        <v>38005089.869999997</v>
      </c>
      <c r="M150" s="19">
        <f t="shared" si="80"/>
        <v>42512253.189999998</v>
      </c>
      <c r="N150" s="65" t="s">
        <v>111</v>
      </c>
      <c r="O150" s="19">
        <f t="shared" ref="O150:Z150" si="81">SUM(O151:O162)</f>
        <v>59260072.920000002</v>
      </c>
      <c r="P150" s="19">
        <f t="shared" si="81"/>
        <v>6022889.709999999</v>
      </c>
      <c r="Q150" s="19">
        <f t="shared" si="81"/>
        <v>1</v>
      </c>
      <c r="R150" s="19">
        <f t="shared" si="81"/>
        <v>6022890.709999999</v>
      </c>
      <c r="S150" s="19">
        <f t="shared" si="81"/>
        <v>39729807.049999997</v>
      </c>
      <c r="T150" s="19">
        <f>SUM(T151:T162)</f>
        <v>3464598</v>
      </c>
      <c r="U150" s="19">
        <f>SUM(U151:U162)</f>
        <v>2981011</v>
      </c>
      <c r="V150" s="19">
        <f>SUM(V151:V162)</f>
        <v>850</v>
      </c>
      <c r="W150" s="19">
        <f t="shared" si="81"/>
        <v>0</v>
      </c>
      <c r="X150" s="19">
        <f t="shared" si="81"/>
        <v>0</v>
      </c>
      <c r="Y150" s="19">
        <f t="shared" si="81"/>
        <v>46176266.049999997</v>
      </c>
      <c r="Z150" s="19">
        <f t="shared" si="81"/>
        <v>52199156.760000005</v>
      </c>
      <c r="AA150" s="50">
        <f t="shared" si="70"/>
        <v>33.629298128029646</v>
      </c>
      <c r="AB150" s="50">
        <f t="shared" ref="AB150:AB162" si="82">(Y150-L150)*100/L150</f>
        <v>21.500215386808136</v>
      </c>
      <c r="AC150" s="50">
        <f t="shared" ref="AC150:AC162" si="83">(Z150-M150)*100/M150</f>
        <v>22.786144800903241</v>
      </c>
    </row>
    <row r="151" spans="1:29" x14ac:dyDescent="0.55000000000000004">
      <c r="A151" s="20" t="s">
        <v>1267</v>
      </c>
      <c r="B151" s="19">
        <v>3880670.2</v>
      </c>
      <c r="C151" s="19">
        <v>459837.02</v>
      </c>
      <c r="D151" s="19"/>
      <c r="E151" s="19">
        <f>SUM(C151:D151)</f>
        <v>459837.02</v>
      </c>
      <c r="F151" s="19">
        <v>5314702.95</v>
      </c>
      <c r="G151" s="19"/>
      <c r="H151" s="19">
        <v>993209.4</v>
      </c>
      <c r="I151" s="19">
        <v>1000</v>
      </c>
      <c r="J151" s="19"/>
      <c r="K151" s="19"/>
      <c r="L151" s="19">
        <f>SUM(F151:K151)</f>
        <v>6308912.3500000006</v>
      </c>
      <c r="M151" s="19">
        <f t="shared" ref="M151:M162" si="84">E151+L151</f>
        <v>6768749.370000001</v>
      </c>
      <c r="N151" s="65" t="s">
        <v>407</v>
      </c>
      <c r="O151" s="19">
        <v>4438567.78</v>
      </c>
      <c r="P151" s="19">
        <v>1076728.18</v>
      </c>
      <c r="Q151" s="19"/>
      <c r="R151" s="19">
        <f>SUM(P151:Q151)</f>
        <v>1076728.18</v>
      </c>
      <c r="S151" s="19">
        <v>5008411.29</v>
      </c>
      <c r="T151" s="19">
        <v>771093</v>
      </c>
      <c r="U151" s="19">
        <v>5000</v>
      </c>
      <c r="V151" s="19"/>
      <c r="W151" s="19"/>
      <c r="X151" s="19"/>
      <c r="Y151" s="19">
        <f t="shared" ref="Y151:Y162" si="85">SUM(S151:X151)</f>
        <v>5784504.29</v>
      </c>
      <c r="Z151" s="19">
        <f t="shared" ref="Z151:Z162" si="86">R151+Y151</f>
        <v>6861232.4699999997</v>
      </c>
      <c r="AA151" s="50">
        <f t="shared" si="70"/>
        <v>134.15430536671448</v>
      </c>
      <c r="AB151" s="50">
        <f t="shared" si="82"/>
        <v>-8.3121785643447801</v>
      </c>
      <c r="AC151" s="81">
        <f t="shared" si="83"/>
        <v>1.3663247809099879</v>
      </c>
    </row>
    <row r="152" spans="1:29" x14ac:dyDescent="0.55000000000000004">
      <c r="A152" s="20" t="s">
        <v>1268</v>
      </c>
      <c r="B152" s="19">
        <v>6125989.9100000001</v>
      </c>
      <c r="C152" s="19">
        <v>646193.56999999995</v>
      </c>
      <c r="D152" s="19"/>
      <c r="E152" s="19">
        <f t="shared" ref="E152:E162" si="87">SUM(C152:D152)</f>
        <v>646193.56999999995</v>
      </c>
      <c r="F152" s="19">
        <v>4270421.88</v>
      </c>
      <c r="G152" s="19"/>
      <c r="H152" s="19">
        <v>169180</v>
      </c>
      <c r="I152" s="19">
        <v>64935</v>
      </c>
      <c r="J152" s="19"/>
      <c r="K152" s="19"/>
      <c r="L152" s="19">
        <f t="shared" ref="L152:L162" si="88">SUM(F152:K152)</f>
        <v>4504536.88</v>
      </c>
      <c r="M152" s="19">
        <f t="shared" si="84"/>
        <v>5150730.45</v>
      </c>
      <c r="N152" s="65" t="s">
        <v>360</v>
      </c>
      <c r="O152" s="19">
        <v>6754151.5</v>
      </c>
      <c r="P152" s="19">
        <v>594387.73</v>
      </c>
      <c r="Q152" s="19"/>
      <c r="R152" s="19">
        <f t="shared" ref="R152:R162" si="89">SUM(P152:Q152)</f>
        <v>594387.73</v>
      </c>
      <c r="S152" s="19">
        <v>6873415.7999999998</v>
      </c>
      <c r="T152" s="19">
        <v>363666</v>
      </c>
      <c r="U152" s="19">
        <v>94125</v>
      </c>
      <c r="V152" s="19">
        <v>850</v>
      </c>
      <c r="W152" s="19"/>
      <c r="X152" s="19"/>
      <c r="Y152" s="19">
        <f t="shared" si="85"/>
        <v>7332056.7999999998</v>
      </c>
      <c r="Z152" s="19">
        <f t="shared" si="86"/>
        <v>7926444.5299999993</v>
      </c>
      <c r="AA152" s="50">
        <f t="shared" si="70"/>
        <v>-8.0170776072562848</v>
      </c>
      <c r="AB152" s="50">
        <f t="shared" si="82"/>
        <v>62.770491069883306</v>
      </c>
      <c r="AC152" s="50">
        <f t="shared" si="83"/>
        <v>53.889717331257344</v>
      </c>
    </row>
    <row r="153" spans="1:29" x14ac:dyDescent="0.55000000000000004">
      <c r="A153" s="20" t="s">
        <v>1269</v>
      </c>
      <c r="B153" s="19">
        <v>4459857.5</v>
      </c>
      <c r="C153" s="19">
        <v>128741.02</v>
      </c>
      <c r="D153" s="19"/>
      <c r="E153" s="19">
        <f t="shared" si="87"/>
        <v>128741.02</v>
      </c>
      <c r="F153" s="19">
        <v>1853576.29</v>
      </c>
      <c r="G153" s="19"/>
      <c r="H153" s="19">
        <v>109939</v>
      </c>
      <c r="I153" s="19">
        <v>87780</v>
      </c>
      <c r="J153" s="19"/>
      <c r="K153" s="19"/>
      <c r="L153" s="19">
        <f t="shared" si="88"/>
        <v>2051295.29</v>
      </c>
      <c r="M153" s="19">
        <f t="shared" si="84"/>
        <v>2180036.31</v>
      </c>
      <c r="N153" s="65" t="s">
        <v>363</v>
      </c>
      <c r="O153" s="19">
        <v>4811752</v>
      </c>
      <c r="P153" s="19">
        <v>304375.03999999998</v>
      </c>
      <c r="Q153" s="19"/>
      <c r="R153" s="19">
        <f t="shared" si="89"/>
        <v>304375.03999999998</v>
      </c>
      <c r="S153" s="19">
        <v>2935703.19</v>
      </c>
      <c r="T153" s="19">
        <v>323581</v>
      </c>
      <c r="U153" s="19">
        <v>182124</v>
      </c>
      <c r="V153" s="19"/>
      <c r="W153" s="19"/>
      <c r="X153" s="19"/>
      <c r="Y153" s="19">
        <f t="shared" si="85"/>
        <v>3441408.19</v>
      </c>
      <c r="Z153" s="19">
        <f t="shared" si="86"/>
        <v>3745783.23</v>
      </c>
      <c r="AA153" s="50">
        <f t="shared" si="70"/>
        <v>136.42428807850052</v>
      </c>
      <c r="AB153" s="50">
        <f t="shared" si="82"/>
        <v>67.767566511596684</v>
      </c>
      <c r="AC153" s="50">
        <f t="shared" si="83"/>
        <v>71.822056945464354</v>
      </c>
    </row>
    <row r="154" spans="1:29" x14ac:dyDescent="0.55000000000000004">
      <c r="A154" s="20" t="s">
        <v>1270</v>
      </c>
      <c r="B154" s="19">
        <v>4134020</v>
      </c>
      <c r="C154" s="19">
        <v>326750.46999999997</v>
      </c>
      <c r="D154" s="19"/>
      <c r="E154" s="19">
        <f t="shared" si="87"/>
        <v>326750.46999999997</v>
      </c>
      <c r="F154" s="19">
        <v>2572645.42</v>
      </c>
      <c r="G154" s="19"/>
      <c r="H154" s="19">
        <v>166567</v>
      </c>
      <c r="I154" s="19">
        <v>87080</v>
      </c>
      <c r="J154" s="19"/>
      <c r="K154" s="19"/>
      <c r="L154" s="19">
        <f t="shared" si="88"/>
        <v>2826292.42</v>
      </c>
      <c r="M154" s="19">
        <f t="shared" si="84"/>
        <v>3153042.8899999997</v>
      </c>
      <c r="N154" s="65" t="s">
        <v>378</v>
      </c>
      <c r="O154" s="19">
        <v>4138360.3</v>
      </c>
      <c r="P154" s="19">
        <v>357168.49</v>
      </c>
      <c r="Q154" s="19"/>
      <c r="R154" s="19">
        <f t="shared" si="89"/>
        <v>357168.49</v>
      </c>
      <c r="S154" s="19">
        <v>3449048.9800000004</v>
      </c>
      <c r="T154" s="19">
        <v>236894</v>
      </c>
      <c r="U154" s="19">
        <v>325100</v>
      </c>
      <c r="V154" s="19"/>
      <c r="W154" s="19"/>
      <c r="X154" s="19"/>
      <c r="Y154" s="19">
        <f t="shared" si="85"/>
        <v>4011042.9800000004</v>
      </c>
      <c r="Z154" s="19">
        <f t="shared" si="86"/>
        <v>4368211.4700000007</v>
      </c>
      <c r="AA154" s="50">
        <f t="shared" si="70"/>
        <v>9.3092505727688835</v>
      </c>
      <c r="AB154" s="50">
        <f t="shared" si="82"/>
        <v>41.918895285435489</v>
      </c>
      <c r="AC154" s="50">
        <f t="shared" si="83"/>
        <v>38.53955123331675</v>
      </c>
    </row>
    <row r="155" spans="1:29" x14ac:dyDescent="0.55000000000000004">
      <c r="A155" s="20" t="s">
        <v>1271</v>
      </c>
      <c r="B155" s="19">
        <v>3501051</v>
      </c>
      <c r="C155" s="19">
        <v>452596.59</v>
      </c>
      <c r="D155" s="19"/>
      <c r="E155" s="19">
        <f t="shared" si="87"/>
        <v>452596.59</v>
      </c>
      <c r="F155" s="19">
        <v>3425887.08</v>
      </c>
      <c r="G155" s="19"/>
      <c r="H155" s="19">
        <v>273638</v>
      </c>
      <c r="I155" s="19">
        <v>101175</v>
      </c>
      <c r="J155" s="19"/>
      <c r="K155" s="19"/>
      <c r="L155" s="19">
        <f t="shared" si="88"/>
        <v>3800700.08</v>
      </c>
      <c r="M155" s="19">
        <f t="shared" si="84"/>
        <v>4253296.67</v>
      </c>
      <c r="N155" s="65" t="s">
        <v>367</v>
      </c>
      <c r="O155" s="19">
        <v>3581922.5</v>
      </c>
      <c r="P155" s="19">
        <v>457500.60000000003</v>
      </c>
      <c r="Q155" s="19">
        <v>1</v>
      </c>
      <c r="R155" s="19">
        <f t="shared" si="89"/>
        <v>457501.60000000003</v>
      </c>
      <c r="S155" s="19">
        <v>3065921.5599999996</v>
      </c>
      <c r="T155" s="19">
        <v>302890</v>
      </c>
      <c r="U155" s="19">
        <v>238690</v>
      </c>
      <c r="V155" s="19"/>
      <c r="W155" s="19"/>
      <c r="X155" s="19"/>
      <c r="Y155" s="19">
        <f t="shared" si="85"/>
        <v>3607501.5599999996</v>
      </c>
      <c r="Z155" s="19">
        <f t="shared" si="86"/>
        <v>4065003.1599999997</v>
      </c>
      <c r="AA155" s="50">
        <f t="shared" si="70"/>
        <v>1.0837487750404857</v>
      </c>
      <c r="AB155" s="50">
        <f t="shared" si="82"/>
        <v>-5.0832350865212304</v>
      </c>
      <c r="AC155" s="81">
        <f t="shared" si="83"/>
        <v>-4.4270015615910525</v>
      </c>
    </row>
    <row r="156" spans="1:29" x14ac:dyDescent="0.55000000000000004">
      <c r="A156" s="20" t="s">
        <v>1272</v>
      </c>
      <c r="B156" s="19">
        <v>5080482.0999999996</v>
      </c>
      <c r="C156" s="19">
        <v>156191.82999999999</v>
      </c>
      <c r="D156" s="19"/>
      <c r="E156" s="19">
        <f t="shared" si="87"/>
        <v>156191.82999999999</v>
      </c>
      <c r="F156" s="19">
        <v>996591.06</v>
      </c>
      <c r="G156" s="19"/>
      <c r="H156" s="19">
        <v>166576</v>
      </c>
      <c r="I156" s="19">
        <v>127500</v>
      </c>
      <c r="J156" s="19"/>
      <c r="K156" s="19"/>
      <c r="L156" s="19">
        <f t="shared" si="88"/>
        <v>1290667.06</v>
      </c>
      <c r="M156" s="19">
        <f t="shared" si="84"/>
        <v>1446858.8900000001</v>
      </c>
      <c r="N156" s="65" t="s">
        <v>372</v>
      </c>
      <c r="O156" s="19">
        <v>5646468.7299999995</v>
      </c>
      <c r="P156" s="19">
        <v>464719.83</v>
      </c>
      <c r="Q156" s="19"/>
      <c r="R156" s="19">
        <f t="shared" si="89"/>
        <v>464719.83</v>
      </c>
      <c r="S156" s="19">
        <v>1192750.6000000001</v>
      </c>
      <c r="T156" s="19">
        <v>141544</v>
      </c>
      <c r="U156" s="19">
        <v>267300</v>
      </c>
      <c r="V156" s="19"/>
      <c r="W156" s="19"/>
      <c r="X156" s="19"/>
      <c r="Y156" s="19">
        <f t="shared" si="85"/>
        <v>1601594.6</v>
      </c>
      <c r="Z156" s="19">
        <f t="shared" si="86"/>
        <v>2066314.4300000002</v>
      </c>
      <c r="AA156" s="50">
        <f t="shared" si="70"/>
        <v>197.53145859165619</v>
      </c>
      <c r="AB156" s="50">
        <f t="shared" si="82"/>
        <v>24.090452885657438</v>
      </c>
      <c r="AC156" s="50">
        <f t="shared" si="83"/>
        <v>42.813818561117593</v>
      </c>
    </row>
    <row r="157" spans="1:29" x14ac:dyDescent="0.55000000000000004">
      <c r="A157" s="20" t="s">
        <v>1273</v>
      </c>
      <c r="B157" s="19">
        <v>3236538.62</v>
      </c>
      <c r="C157" s="19">
        <v>377669.61</v>
      </c>
      <c r="D157" s="19"/>
      <c r="E157" s="19">
        <f t="shared" si="87"/>
        <v>377669.61</v>
      </c>
      <c r="F157" s="19">
        <v>2182636.5699999998</v>
      </c>
      <c r="G157" s="19"/>
      <c r="H157" s="19">
        <v>118151</v>
      </c>
      <c r="I157" s="19">
        <v>130000</v>
      </c>
      <c r="J157" s="19"/>
      <c r="K157" s="19"/>
      <c r="L157" s="19">
        <f t="shared" si="88"/>
        <v>2430787.5699999998</v>
      </c>
      <c r="M157" s="19">
        <f t="shared" si="84"/>
        <v>2808457.1799999997</v>
      </c>
      <c r="N157" s="65" t="s">
        <v>89</v>
      </c>
      <c r="O157" s="19">
        <v>4214191.29</v>
      </c>
      <c r="P157" s="19">
        <v>444501.36</v>
      </c>
      <c r="Q157" s="19"/>
      <c r="R157" s="19">
        <f t="shared" si="89"/>
        <v>444501.36</v>
      </c>
      <c r="S157" s="19">
        <v>2152007.64</v>
      </c>
      <c r="T157" s="19">
        <v>226219</v>
      </c>
      <c r="U157" s="19">
        <v>350400</v>
      </c>
      <c r="V157" s="19"/>
      <c r="W157" s="19"/>
      <c r="X157" s="19"/>
      <c r="Y157" s="19">
        <f t="shared" si="85"/>
        <v>2728626.64</v>
      </c>
      <c r="Z157" s="19">
        <f t="shared" si="86"/>
        <v>3173128</v>
      </c>
      <c r="AA157" s="50">
        <f t="shared" si="70"/>
        <v>17.695824135810135</v>
      </c>
      <c r="AB157" s="50">
        <f t="shared" si="82"/>
        <v>12.252780690334051</v>
      </c>
      <c r="AC157" s="81">
        <f t="shared" si="83"/>
        <v>12.984738474809159</v>
      </c>
    </row>
    <row r="158" spans="1:29" x14ac:dyDescent="0.55000000000000004">
      <c r="A158" s="20" t="s">
        <v>1274</v>
      </c>
      <c r="B158" s="19">
        <v>4445553.87</v>
      </c>
      <c r="C158" s="19">
        <v>331101.93</v>
      </c>
      <c r="D158" s="19"/>
      <c r="E158" s="19">
        <f t="shared" si="87"/>
        <v>331101.93</v>
      </c>
      <c r="F158" s="19">
        <v>2113034.75</v>
      </c>
      <c r="G158" s="19"/>
      <c r="H158" s="19">
        <v>129350</v>
      </c>
      <c r="I158" s="19">
        <v>133903</v>
      </c>
      <c r="J158" s="19"/>
      <c r="K158" s="19"/>
      <c r="L158" s="19">
        <f t="shared" si="88"/>
        <v>2376287.75</v>
      </c>
      <c r="M158" s="19">
        <f t="shared" si="84"/>
        <v>2707389.68</v>
      </c>
      <c r="N158" s="65" t="s">
        <v>81</v>
      </c>
      <c r="O158" s="19">
        <v>4647679.76</v>
      </c>
      <c r="P158" s="19">
        <v>291988.16000000009</v>
      </c>
      <c r="Q158" s="19"/>
      <c r="R158" s="19">
        <f t="shared" si="89"/>
        <v>291988.16000000009</v>
      </c>
      <c r="S158" s="19">
        <v>2278196.1300000004</v>
      </c>
      <c r="T158" s="19">
        <v>224089</v>
      </c>
      <c r="U158" s="19">
        <v>280937</v>
      </c>
      <c r="V158" s="19"/>
      <c r="W158" s="19"/>
      <c r="X158" s="19"/>
      <c r="Y158" s="19">
        <f t="shared" si="85"/>
        <v>2783222.1300000004</v>
      </c>
      <c r="Z158" s="19">
        <f t="shared" si="86"/>
        <v>3075210.2900000005</v>
      </c>
      <c r="AA158" s="50">
        <f t="shared" si="70"/>
        <v>-11.813211115984707</v>
      </c>
      <c r="AB158" s="50">
        <f t="shared" si="82"/>
        <v>17.124793914373392</v>
      </c>
      <c r="AC158" s="81">
        <f t="shared" si="83"/>
        <v>13.585802321592666</v>
      </c>
    </row>
    <row r="159" spans="1:29" x14ac:dyDescent="0.55000000000000004">
      <c r="A159" s="20" t="s">
        <v>1275</v>
      </c>
      <c r="B159" s="19">
        <v>4426877.4000000004</v>
      </c>
      <c r="C159" s="19">
        <v>577220.96</v>
      </c>
      <c r="D159" s="19"/>
      <c r="E159" s="19">
        <f t="shared" si="87"/>
        <v>577220.96</v>
      </c>
      <c r="F159" s="19">
        <v>3059293.46</v>
      </c>
      <c r="G159" s="19"/>
      <c r="H159" s="19">
        <v>124098</v>
      </c>
      <c r="I159" s="19">
        <v>120760</v>
      </c>
      <c r="J159" s="19"/>
      <c r="K159" s="19"/>
      <c r="L159" s="19">
        <f t="shared" si="88"/>
        <v>3304151.46</v>
      </c>
      <c r="M159" s="19">
        <f t="shared" si="84"/>
        <v>3881372.42</v>
      </c>
      <c r="N159" s="65" t="s">
        <v>412</v>
      </c>
      <c r="O159" s="19">
        <v>4857649.96</v>
      </c>
      <c r="P159" s="19">
        <v>687344.16999999981</v>
      </c>
      <c r="Q159" s="19"/>
      <c r="R159" s="19">
        <f t="shared" si="89"/>
        <v>687344.16999999981</v>
      </c>
      <c r="S159" s="19">
        <v>3270512.7800000003</v>
      </c>
      <c r="T159" s="19">
        <v>153151</v>
      </c>
      <c r="U159" s="19">
        <v>359600</v>
      </c>
      <c r="V159" s="19"/>
      <c r="W159" s="19"/>
      <c r="X159" s="19"/>
      <c r="Y159" s="19">
        <f t="shared" si="85"/>
        <v>3783263.7800000003</v>
      </c>
      <c r="Z159" s="19">
        <f t="shared" si="86"/>
        <v>4470607.95</v>
      </c>
      <c r="AA159" s="50">
        <f t="shared" si="70"/>
        <v>19.07817242118163</v>
      </c>
      <c r="AB159" s="50">
        <f t="shared" si="82"/>
        <v>14.500313493498277</v>
      </c>
      <c r="AC159" s="81">
        <f t="shared" si="83"/>
        <v>15.181112921908182</v>
      </c>
    </row>
    <row r="160" spans="1:29" x14ac:dyDescent="0.55000000000000004">
      <c r="A160" s="20" t="s">
        <v>1276</v>
      </c>
      <c r="B160" s="19">
        <v>3894323</v>
      </c>
      <c r="C160" s="19">
        <v>556407.31999999995</v>
      </c>
      <c r="D160" s="19"/>
      <c r="E160" s="19">
        <f t="shared" si="87"/>
        <v>556407.31999999995</v>
      </c>
      <c r="F160" s="19">
        <v>2918352.32</v>
      </c>
      <c r="G160" s="19"/>
      <c r="H160" s="19">
        <v>111377</v>
      </c>
      <c r="I160" s="19">
        <v>102000</v>
      </c>
      <c r="J160" s="19"/>
      <c r="K160" s="19"/>
      <c r="L160" s="19">
        <f t="shared" si="88"/>
        <v>3131729.32</v>
      </c>
      <c r="M160" s="19">
        <f t="shared" si="84"/>
        <v>3688136.6399999997</v>
      </c>
      <c r="N160" s="65" t="s">
        <v>386</v>
      </c>
      <c r="O160" s="19">
        <v>4639562.2</v>
      </c>
      <c r="P160" s="19">
        <v>463299.76000000007</v>
      </c>
      <c r="Q160" s="19"/>
      <c r="R160" s="19">
        <f t="shared" si="89"/>
        <v>463299.76000000007</v>
      </c>
      <c r="S160" s="19">
        <v>3316706.0799999996</v>
      </c>
      <c r="T160" s="19">
        <v>167619</v>
      </c>
      <c r="U160" s="19">
        <v>350000</v>
      </c>
      <c r="V160" s="19"/>
      <c r="W160" s="19"/>
      <c r="X160" s="19"/>
      <c r="Y160" s="19">
        <f t="shared" si="85"/>
        <v>3834325.0799999996</v>
      </c>
      <c r="Z160" s="19">
        <f t="shared" si="86"/>
        <v>4297624.84</v>
      </c>
      <c r="AA160" s="50">
        <f t="shared" si="70"/>
        <v>-16.733705084972623</v>
      </c>
      <c r="AB160" s="50">
        <f t="shared" si="82"/>
        <v>22.434753716199193</v>
      </c>
      <c r="AC160" s="81">
        <f t="shared" si="83"/>
        <v>16.52564043831088</v>
      </c>
    </row>
    <row r="161" spans="1:29" x14ac:dyDescent="0.55000000000000004">
      <c r="A161" s="20" t="s">
        <v>1277</v>
      </c>
      <c r="B161" s="19">
        <v>5220580.6399999997</v>
      </c>
      <c r="C161" s="19">
        <v>110797.81</v>
      </c>
      <c r="D161" s="19"/>
      <c r="E161" s="19">
        <f t="shared" si="87"/>
        <v>110797.81</v>
      </c>
      <c r="F161" s="19">
        <v>2827758.08</v>
      </c>
      <c r="G161" s="19"/>
      <c r="H161" s="19">
        <v>110262.07</v>
      </c>
      <c r="I161" s="19">
        <v>65000</v>
      </c>
      <c r="J161" s="19"/>
      <c r="K161" s="19"/>
      <c r="L161" s="19">
        <f t="shared" si="88"/>
        <v>3003020.15</v>
      </c>
      <c r="M161" s="19">
        <f t="shared" si="84"/>
        <v>3113817.96</v>
      </c>
      <c r="N161" s="65" t="s">
        <v>393</v>
      </c>
      <c r="O161" s="19">
        <v>6098353.3999999994</v>
      </c>
      <c r="P161" s="19">
        <v>455147.79000000004</v>
      </c>
      <c r="Q161" s="19"/>
      <c r="R161" s="19">
        <f t="shared" si="89"/>
        <v>455147.79000000004</v>
      </c>
      <c r="S161" s="19">
        <v>2592545.2800000003</v>
      </c>
      <c r="T161" s="19">
        <v>173504</v>
      </c>
      <c r="U161" s="19">
        <v>300000</v>
      </c>
      <c r="V161" s="19"/>
      <c r="W161" s="19"/>
      <c r="X161" s="19"/>
      <c r="Y161" s="19">
        <f t="shared" si="85"/>
        <v>3066049.2800000003</v>
      </c>
      <c r="Z161" s="19">
        <f t="shared" si="86"/>
        <v>3521197.0700000003</v>
      </c>
      <c r="AA161" s="50">
        <f t="shared" si="70"/>
        <v>310.79132340251135</v>
      </c>
      <c r="AB161" s="50">
        <f t="shared" si="82"/>
        <v>2.0988580446255201</v>
      </c>
      <c r="AC161" s="81">
        <f t="shared" si="83"/>
        <v>13.082945606749609</v>
      </c>
    </row>
    <row r="162" spans="1:29" x14ac:dyDescent="0.55000000000000004">
      <c r="A162" s="20" t="s">
        <v>1278</v>
      </c>
      <c r="B162" s="19">
        <v>4876842</v>
      </c>
      <c r="C162" s="19">
        <v>383655.19</v>
      </c>
      <c r="D162" s="19"/>
      <c r="E162" s="19">
        <f t="shared" si="87"/>
        <v>383655.19</v>
      </c>
      <c r="F162" s="19">
        <v>2602143.54</v>
      </c>
      <c r="G162" s="19"/>
      <c r="H162" s="19">
        <v>318986</v>
      </c>
      <c r="I162" s="19">
        <v>55580</v>
      </c>
      <c r="J162" s="19"/>
      <c r="K162" s="19"/>
      <c r="L162" s="19">
        <f t="shared" si="88"/>
        <v>2976709.54</v>
      </c>
      <c r="M162" s="19">
        <f t="shared" si="84"/>
        <v>3360364.73</v>
      </c>
      <c r="N162" s="65" t="s">
        <v>391</v>
      </c>
      <c r="O162" s="19">
        <v>5431413.5</v>
      </c>
      <c r="P162" s="19">
        <v>425728.6</v>
      </c>
      <c r="Q162" s="19"/>
      <c r="R162" s="19">
        <f t="shared" si="89"/>
        <v>425728.6</v>
      </c>
      <c r="S162" s="19">
        <v>3594587.72</v>
      </c>
      <c r="T162" s="19">
        <v>380348</v>
      </c>
      <c r="U162" s="19">
        <v>227735</v>
      </c>
      <c r="V162" s="19"/>
      <c r="W162" s="19"/>
      <c r="X162" s="19"/>
      <c r="Y162" s="19">
        <f t="shared" si="85"/>
        <v>4202670.7200000007</v>
      </c>
      <c r="Z162" s="19">
        <f t="shared" si="86"/>
        <v>4628399.32</v>
      </c>
      <c r="AA162" s="50">
        <f t="shared" si="70"/>
        <v>10.966464444283934</v>
      </c>
      <c r="AB162" s="50">
        <f t="shared" si="82"/>
        <v>41.185112740291096</v>
      </c>
      <c r="AC162" s="50">
        <f t="shared" si="83"/>
        <v>37.735028542571342</v>
      </c>
    </row>
    <row r="163" spans="1:29" x14ac:dyDescent="0.55000000000000004">
      <c r="A163" s="20" t="s">
        <v>1279</v>
      </c>
      <c r="B163" s="19"/>
      <c r="C163" s="19"/>
      <c r="D163" s="19"/>
      <c r="E163" s="19"/>
      <c r="F163" s="19"/>
      <c r="G163" s="19"/>
      <c r="H163" s="19"/>
      <c r="I163" s="19"/>
      <c r="J163" s="19"/>
      <c r="K163" s="19"/>
      <c r="L163" s="19"/>
      <c r="M163" s="19"/>
      <c r="N163" s="65"/>
      <c r="O163" s="19"/>
      <c r="P163" s="19"/>
      <c r="Q163" s="19"/>
      <c r="R163" s="19"/>
      <c r="S163" s="19"/>
      <c r="T163" s="19"/>
      <c r="U163" s="19"/>
      <c r="V163" s="19"/>
      <c r="W163" s="19"/>
      <c r="X163" s="19"/>
      <c r="Y163" s="19"/>
      <c r="Z163" s="19"/>
      <c r="AA163" s="50"/>
      <c r="AB163" s="50"/>
      <c r="AC163" s="50"/>
    </row>
    <row r="164" spans="1:29" x14ac:dyDescent="0.55000000000000004">
      <c r="A164" s="20" t="s">
        <v>451</v>
      </c>
      <c r="B164" s="19" t="e">
        <f>B165+#REF!</f>
        <v>#REF!</v>
      </c>
      <c r="C164" s="19" t="e">
        <f>C165+#REF!</f>
        <v>#REF!</v>
      </c>
      <c r="D164" s="19" t="e">
        <f>D165+#REF!</f>
        <v>#REF!</v>
      </c>
      <c r="E164" s="19" t="e">
        <f>E165+#REF!</f>
        <v>#REF!</v>
      </c>
      <c r="F164" s="19" t="e">
        <f>F165+#REF!</f>
        <v>#REF!</v>
      </c>
      <c r="G164" s="19" t="e">
        <f>G165+#REF!</f>
        <v>#REF!</v>
      </c>
      <c r="H164" s="19" t="e">
        <f>H165+#REF!</f>
        <v>#REF!</v>
      </c>
      <c r="I164" s="19" t="e">
        <f>I165+#REF!</f>
        <v>#REF!</v>
      </c>
      <c r="J164" s="19" t="e">
        <f>J165+#REF!</f>
        <v>#REF!</v>
      </c>
      <c r="K164" s="19" t="e">
        <f>K165+#REF!</f>
        <v>#REF!</v>
      </c>
      <c r="L164" s="19" t="e">
        <f>L165+#REF!</f>
        <v>#REF!</v>
      </c>
      <c r="M164" s="19" t="e">
        <f>M165+#REF!</f>
        <v>#REF!</v>
      </c>
      <c r="N164" s="65" t="s">
        <v>112</v>
      </c>
      <c r="O164" s="19" t="e">
        <f>O165+#REF!</f>
        <v>#REF!</v>
      </c>
      <c r="P164" s="19" t="e">
        <f>P165+#REF!</f>
        <v>#REF!</v>
      </c>
      <c r="Q164" s="19" t="e">
        <f>Q165+#REF!</f>
        <v>#REF!</v>
      </c>
      <c r="R164" s="19" t="e">
        <f>R165+#REF!</f>
        <v>#REF!</v>
      </c>
      <c r="S164" s="19" t="e">
        <f>S165+#REF!</f>
        <v>#REF!</v>
      </c>
      <c r="T164" s="19" t="e">
        <f>T165+#REF!</f>
        <v>#REF!</v>
      </c>
      <c r="U164" s="19" t="e">
        <f>U165+#REF!</f>
        <v>#REF!</v>
      </c>
      <c r="V164" s="19" t="e">
        <f>V165+#REF!</f>
        <v>#REF!</v>
      </c>
      <c r="W164" s="19" t="e">
        <f>W165+#REF!</f>
        <v>#REF!</v>
      </c>
      <c r="X164" s="19" t="e">
        <f>X165+#REF!</f>
        <v>#REF!</v>
      </c>
      <c r="Y164" s="19" t="e">
        <f>Y165+#REF!</f>
        <v>#REF!</v>
      </c>
      <c r="Z164" s="19" t="e">
        <f>Z165+#REF!</f>
        <v>#REF!</v>
      </c>
      <c r="AA164" s="50" t="e">
        <f t="shared" si="70"/>
        <v>#REF!</v>
      </c>
      <c r="AB164" s="50" t="e">
        <f>(Y164-L164)*100/L164</f>
        <v>#REF!</v>
      </c>
      <c r="AC164" s="50" t="e">
        <f>(Z164-M164)*100/M164</f>
        <v>#REF!</v>
      </c>
    </row>
    <row r="165" spans="1:29" x14ac:dyDescent="0.55000000000000004">
      <c r="A165" s="20" t="s">
        <v>1280</v>
      </c>
      <c r="B165" s="19">
        <f t="shared" ref="B165:M165" si="90">SUM(B166:B174)</f>
        <v>105260003.58999935</v>
      </c>
      <c r="C165" s="19">
        <f t="shared" si="90"/>
        <v>3839397.85</v>
      </c>
      <c r="D165" s="19">
        <f t="shared" si="90"/>
        <v>0</v>
      </c>
      <c r="E165" s="19">
        <f t="shared" si="90"/>
        <v>3839397.85</v>
      </c>
      <c r="F165" s="19">
        <f t="shared" si="90"/>
        <v>17332585.600000001</v>
      </c>
      <c r="G165" s="19">
        <f t="shared" si="90"/>
        <v>350000000</v>
      </c>
      <c r="H165" s="19">
        <f t="shared" si="90"/>
        <v>9158003.5</v>
      </c>
      <c r="I165" s="19">
        <f t="shared" si="90"/>
        <v>3454324.9299999997</v>
      </c>
      <c r="J165" s="19">
        <f t="shared" si="90"/>
        <v>0</v>
      </c>
      <c r="K165" s="19">
        <f t="shared" si="90"/>
        <v>19915</v>
      </c>
      <c r="L165" s="19">
        <f t="shared" si="90"/>
        <v>379964829.03000003</v>
      </c>
      <c r="M165" s="19">
        <f t="shared" si="90"/>
        <v>383804226.88</v>
      </c>
      <c r="N165" s="65" t="s">
        <v>113</v>
      </c>
      <c r="O165" s="19">
        <f t="shared" ref="O165:Z165" si="91">SUM(O166:O174)</f>
        <v>106800479.11000048</v>
      </c>
      <c r="P165" s="19">
        <f t="shared" si="91"/>
        <v>3297545.5299999989</v>
      </c>
      <c r="Q165" s="19">
        <f t="shared" si="91"/>
        <v>93.07</v>
      </c>
      <c r="R165" s="19">
        <f t="shared" si="91"/>
        <v>3297638.5999999992</v>
      </c>
      <c r="S165" s="19">
        <f t="shared" si="91"/>
        <v>63099425.899999999</v>
      </c>
      <c r="T165" s="19">
        <f t="shared" si="91"/>
        <v>9809942.0299999993</v>
      </c>
      <c r="U165" s="19">
        <f t="shared" si="91"/>
        <v>3450771.5900000003</v>
      </c>
      <c r="V165" s="19">
        <f t="shared" si="91"/>
        <v>0</v>
      </c>
      <c r="W165" s="19">
        <f t="shared" si="91"/>
        <v>10686310</v>
      </c>
      <c r="X165" s="19">
        <f t="shared" si="91"/>
        <v>0</v>
      </c>
      <c r="Y165" s="19">
        <f t="shared" si="91"/>
        <v>87046449.519999996</v>
      </c>
      <c r="Z165" s="19">
        <f t="shared" si="91"/>
        <v>90344088.120000005</v>
      </c>
      <c r="AA165" s="50">
        <f t="shared" si="70"/>
        <v>-14.110526472269626</v>
      </c>
      <c r="AB165" s="50">
        <f>(Y165-L165)*100/L165</f>
        <v>-77.09091924581071</v>
      </c>
      <c r="AC165" s="50">
        <f>(Z165-M165)*100/M165</f>
        <v>-76.460892873843491</v>
      </c>
    </row>
    <row r="166" spans="1:29" x14ac:dyDescent="0.55000000000000004">
      <c r="A166" s="20" t="s">
        <v>1281</v>
      </c>
      <c r="B166" s="19"/>
      <c r="C166" s="19">
        <v>339249.46</v>
      </c>
      <c r="D166" s="19"/>
      <c r="E166" s="19">
        <f>SUM(C166:D166)</f>
        <v>339249.46</v>
      </c>
      <c r="F166" s="19"/>
      <c r="G166" s="19"/>
      <c r="H166" s="19"/>
      <c r="I166" s="19"/>
      <c r="J166" s="19"/>
      <c r="K166" s="19"/>
      <c r="L166" s="19">
        <f>SUM(F166:K166)</f>
        <v>0</v>
      </c>
      <c r="M166" s="19">
        <f t="shared" ref="M166:M174" si="92">E166+L166</f>
        <v>339249.46</v>
      </c>
      <c r="N166" s="65" t="s">
        <v>114</v>
      </c>
      <c r="O166" s="19">
        <v>839023.14</v>
      </c>
      <c r="P166" s="19">
        <v>49768.41</v>
      </c>
      <c r="Q166" s="19"/>
      <c r="R166" s="19">
        <f>SUM(P166:Q166)</f>
        <v>49768.41</v>
      </c>
      <c r="S166" s="19"/>
      <c r="T166" s="19"/>
      <c r="U166" s="19"/>
      <c r="V166" s="19"/>
      <c r="W166" s="19"/>
      <c r="X166" s="19"/>
      <c r="Y166" s="19">
        <f t="shared" ref="Y166:Y174" si="93">SUM(S166:X166)</f>
        <v>0</v>
      </c>
      <c r="Z166" s="19">
        <f t="shared" ref="Z166:Z174" si="94">R166+Y166</f>
        <v>49768.41</v>
      </c>
      <c r="AA166" s="50">
        <f>(R166-E166)*100/E166</f>
        <v>-85.329848424814003</v>
      </c>
      <c r="AB166" s="50"/>
      <c r="AC166" s="50">
        <f t="shared" ref="AC166:AC174" si="95">(Z166-M166)*100/M166</f>
        <v>-85.329848424814003</v>
      </c>
    </row>
    <row r="167" spans="1:29" x14ac:dyDescent="0.55000000000000004">
      <c r="A167" s="20"/>
      <c r="B167" s="19">
        <v>2896256.63</v>
      </c>
      <c r="C167" s="19">
        <v>399848.5</v>
      </c>
      <c r="D167" s="19"/>
      <c r="E167" s="19">
        <f t="shared" ref="E167:E174" si="96">SUM(C167:D167)</f>
        <v>399848.5</v>
      </c>
      <c r="F167" s="19">
        <v>273149.82</v>
      </c>
      <c r="G167" s="19"/>
      <c r="H167" s="19">
        <v>27856</v>
      </c>
      <c r="I167" s="19">
        <v>29800</v>
      </c>
      <c r="J167" s="19"/>
      <c r="K167" s="19"/>
      <c r="L167" s="19">
        <f t="shared" ref="L167:L174" si="97">SUM(F167:K167)</f>
        <v>330805.82</v>
      </c>
      <c r="M167" s="19">
        <f t="shared" si="92"/>
        <v>730654.32000000007</v>
      </c>
      <c r="N167" s="65" t="s">
        <v>115</v>
      </c>
      <c r="O167" s="19">
        <v>3593561.13</v>
      </c>
      <c r="P167" s="19">
        <v>353293.75</v>
      </c>
      <c r="Q167" s="19"/>
      <c r="R167" s="19">
        <f t="shared" ref="R167:R174" si="98">SUM(P167:Q167)</f>
        <v>353293.75</v>
      </c>
      <c r="S167" s="19">
        <v>284965.89999999997</v>
      </c>
      <c r="T167" s="19">
        <v>49702</v>
      </c>
      <c r="U167" s="19">
        <v>16425</v>
      </c>
      <c r="V167" s="19"/>
      <c r="W167" s="19"/>
      <c r="X167" s="19"/>
      <c r="Y167" s="19">
        <f t="shared" si="93"/>
        <v>351092.89999999997</v>
      </c>
      <c r="Z167" s="19">
        <f t="shared" si="94"/>
        <v>704386.64999999991</v>
      </c>
      <c r="AA167" s="50">
        <f>(R167-E167)*100/E167</f>
        <v>-11.643097323111128</v>
      </c>
      <c r="AB167" s="50">
        <f t="shared" ref="AB167:AB174" si="99">(Y167-L167)*100/L167</f>
        <v>6.132624873407595</v>
      </c>
      <c r="AC167" s="81">
        <f t="shared" si="95"/>
        <v>-3.595088577591679</v>
      </c>
    </row>
    <row r="168" spans="1:29" x14ac:dyDescent="0.55000000000000004">
      <c r="A168" s="20" t="s">
        <v>294</v>
      </c>
      <c r="B168" s="19">
        <v>3395618.39</v>
      </c>
      <c r="C168" s="19">
        <v>23523.05</v>
      </c>
      <c r="D168" s="19"/>
      <c r="E168" s="19">
        <f t="shared" si="96"/>
        <v>23523.05</v>
      </c>
      <c r="F168" s="19">
        <v>300139.76</v>
      </c>
      <c r="G168" s="19"/>
      <c r="H168" s="19">
        <v>128092.88</v>
      </c>
      <c r="I168" s="19">
        <v>44700</v>
      </c>
      <c r="J168" s="19"/>
      <c r="K168" s="19"/>
      <c r="L168" s="19">
        <f t="shared" si="97"/>
        <v>472932.64</v>
      </c>
      <c r="M168" s="19">
        <f t="shared" si="92"/>
        <v>496455.69</v>
      </c>
      <c r="N168" s="65" t="s">
        <v>116</v>
      </c>
      <c r="O168" s="19">
        <v>3004066.2900000005</v>
      </c>
      <c r="P168" s="19">
        <v>28451.35</v>
      </c>
      <c r="Q168" s="19">
        <v>93.07</v>
      </c>
      <c r="R168" s="19">
        <f t="shared" si="98"/>
        <v>28544.42</v>
      </c>
      <c r="S168" s="19">
        <v>455701.9499999999</v>
      </c>
      <c r="T168" s="19">
        <v>342503</v>
      </c>
      <c r="U168" s="19"/>
      <c r="V168" s="19"/>
      <c r="W168" s="19"/>
      <c r="X168" s="19"/>
      <c r="Y168" s="19">
        <f t="shared" si="93"/>
        <v>798204.95</v>
      </c>
      <c r="Z168" s="19">
        <f t="shared" si="94"/>
        <v>826749.37</v>
      </c>
      <c r="AA168" s="50">
        <f t="shared" ref="AA168:AA174" si="100">(R168-E168)*100/E168</f>
        <v>21.34659408537583</v>
      </c>
      <c r="AB168" s="50">
        <f t="shared" si="99"/>
        <v>68.777724878536603</v>
      </c>
      <c r="AC168" s="50">
        <f t="shared" si="95"/>
        <v>66.530344329420416</v>
      </c>
    </row>
    <row r="169" spans="1:29" x14ac:dyDescent="0.55000000000000004">
      <c r="A169" s="20" t="s">
        <v>1282</v>
      </c>
      <c r="B169" s="19">
        <v>16723739.100000001</v>
      </c>
      <c r="C169" s="19">
        <v>1334728.67</v>
      </c>
      <c r="D169" s="19"/>
      <c r="E169" s="19">
        <f t="shared" si="96"/>
        <v>1334728.67</v>
      </c>
      <c r="F169" s="19">
        <v>4626409.7</v>
      </c>
      <c r="G169" s="19"/>
      <c r="H169" s="19">
        <v>3708500.92</v>
      </c>
      <c r="I169" s="19">
        <v>44100</v>
      </c>
      <c r="J169" s="19"/>
      <c r="K169" s="19"/>
      <c r="L169" s="19">
        <f t="shared" si="97"/>
        <v>8379010.6200000001</v>
      </c>
      <c r="M169" s="19">
        <f t="shared" si="92"/>
        <v>9713739.2899999991</v>
      </c>
      <c r="N169" s="65" t="s">
        <v>117</v>
      </c>
      <c r="O169" s="19">
        <v>19189204.879999999</v>
      </c>
      <c r="P169" s="19">
        <v>1191286.57</v>
      </c>
      <c r="Q169" s="19"/>
      <c r="R169" s="19">
        <f t="shared" si="98"/>
        <v>1191286.57</v>
      </c>
      <c r="S169" s="19">
        <v>6227731.6499999994</v>
      </c>
      <c r="T169" s="19">
        <v>4048417.45</v>
      </c>
      <c r="U169" s="19">
        <v>73722</v>
      </c>
      <c r="V169" s="19"/>
      <c r="W169" s="19"/>
      <c r="X169" s="19"/>
      <c r="Y169" s="19">
        <f t="shared" si="93"/>
        <v>10349871.1</v>
      </c>
      <c r="Z169" s="19">
        <f t="shared" si="94"/>
        <v>11541157.67</v>
      </c>
      <c r="AA169" s="50">
        <f t="shared" si="100"/>
        <v>-10.746910830948124</v>
      </c>
      <c r="AB169" s="50">
        <f t="shared" si="99"/>
        <v>23.521398520437721</v>
      </c>
      <c r="AC169" s="81">
        <f t="shared" si="95"/>
        <v>18.812718001205496</v>
      </c>
    </row>
    <row r="170" spans="1:29" x14ac:dyDescent="0.55000000000000004">
      <c r="A170" s="20" t="s">
        <v>1283</v>
      </c>
      <c r="B170" s="19">
        <v>19883902.510000002</v>
      </c>
      <c r="C170" s="19">
        <v>143449.06</v>
      </c>
      <c r="D170" s="19"/>
      <c r="E170" s="19">
        <f t="shared" si="96"/>
        <v>143449.06</v>
      </c>
      <c r="F170" s="19">
        <v>3360182.66</v>
      </c>
      <c r="G170" s="19"/>
      <c r="H170" s="19">
        <v>922424.58</v>
      </c>
      <c r="I170" s="19">
        <v>527314</v>
      </c>
      <c r="J170" s="19"/>
      <c r="K170" s="19">
        <v>19915</v>
      </c>
      <c r="L170" s="19">
        <f t="shared" si="97"/>
        <v>4829836.24</v>
      </c>
      <c r="M170" s="19">
        <f t="shared" si="92"/>
        <v>4973285.3</v>
      </c>
      <c r="N170" s="65" t="s">
        <v>118</v>
      </c>
      <c r="O170" s="19">
        <v>20518052.759999998</v>
      </c>
      <c r="P170" s="19">
        <v>90003.980000000025</v>
      </c>
      <c r="Q170" s="19"/>
      <c r="R170" s="19">
        <f t="shared" si="98"/>
        <v>90003.980000000025</v>
      </c>
      <c r="S170" s="19">
        <v>4699736.74</v>
      </c>
      <c r="T170" s="19">
        <v>709026.94</v>
      </c>
      <c r="U170" s="19">
        <v>409657</v>
      </c>
      <c r="V170" s="19"/>
      <c r="W170" s="19"/>
      <c r="X170" s="19"/>
      <c r="Y170" s="19">
        <f t="shared" si="93"/>
        <v>5818420.6799999997</v>
      </c>
      <c r="Z170" s="19">
        <f t="shared" si="94"/>
        <v>5908424.6600000001</v>
      </c>
      <c r="AA170" s="50">
        <f t="shared" si="100"/>
        <v>-37.257183839336399</v>
      </c>
      <c r="AB170" s="50">
        <f t="shared" si="99"/>
        <v>20.468280721666858</v>
      </c>
      <c r="AC170" s="81">
        <f t="shared" si="95"/>
        <v>18.80325184642032</v>
      </c>
    </row>
    <row r="171" spans="1:29" x14ac:dyDescent="0.55000000000000004">
      <c r="A171" s="20" t="s">
        <v>1284</v>
      </c>
      <c r="B171" s="19">
        <v>25377083.769999348</v>
      </c>
      <c r="C171" s="19">
        <v>644782.45000000054</v>
      </c>
      <c r="D171" s="19"/>
      <c r="E171" s="19">
        <f t="shared" si="96"/>
        <v>644782.45000000054</v>
      </c>
      <c r="F171" s="19">
        <v>3147210.22</v>
      </c>
      <c r="G171" s="19"/>
      <c r="H171" s="19">
        <v>19241</v>
      </c>
      <c r="I171" s="19">
        <v>403644</v>
      </c>
      <c r="J171" s="19"/>
      <c r="K171" s="19">
        <v>0</v>
      </c>
      <c r="L171" s="19">
        <f t="shared" si="97"/>
        <v>3570095.22</v>
      </c>
      <c r="M171" s="19">
        <f t="shared" si="92"/>
        <v>4214877.6700000009</v>
      </c>
      <c r="N171" s="65" t="s">
        <v>119</v>
      </c>
      <c r="O171" s="19">
        <v>20642074.74000046</v>
      </c>
      <c r="P171" s="19">
        <v>571311.21999999858</v>
      </c>
      <c r="Q171" s="19"/>
      <c r="R171" s="19">
        <f t="shared" si="98"/>
        <v>571311.21999999858</v>
      </c>
      <c r="S171" s="19">
        <v>22909546.849999998</v>
      </c>
      <c r="T171" s="19">
        <v>88368</v>
      </c>
      <c r="U171" s="19">
        <v>349552</v>
      </c>
      <c r="V171" s="19"/>
      <c r="W171" s="19"/>
      <c r="X171" s="19"/>
      <c r="Y171" s="19">
        <f t="shared" si="93"/>
        <v>23347466.849999998</v>
      </c>
      <c r="Z171" s="19">
        <f t="shared" si="94"/>
        <v>23918778.069999997</v>
      </c>
      <c r="AA171" s="50">
        <f t="shared" si="100"/>
        <v>-11.394731664920764</v>
      </c>
      <c r="AB171" s="50">
        <f t="shared" si="99"/>
        <v>553.97322511750815</v>
      </c>
      <c r="AC171" s="50">
        <f t="shared" si="95"/>
        <v>467.48451420655329</v>
      </c>
    </row>
    <row r="172" spans="1:29" x14ac:dyDescent="0.55000000000000004">
      <c r="A172" s="20" t="s">
        <v>1285</v>
      </c>
      <c r="B172" s="19">
        <v>17593598.470000003</v>
      </c>
      <c r="C172" s="19">
        <v>715479.84</v>
      </c>
      <c r="D172" s="19"/>
      <c r="E172" s="19">
        <f t="shared" si="96"/>
        <v>715479.84</v>
      </c>
      <c r="F172" s="19">
        <v>2078016.17</v>
      </c>
      <c r="G172" s="19">
        <v>350000000</v>
      </c>
      <c r="H172" s="19">
        <v>2536226</v>
      </c>
      <c r="I172" s="19">
        <v>1635289.51</v>
      </c>
      <c r="J172" s="19"/>
      <c r="K172" s="19">
        <v>0</v>
      </c>
      <c r="L172" s="19">
        <f t="shared" si="97"/>
        <v>356249531.68000001</v>
      </c>
      <c r="M172" s="19">
        <f t="shared" si="92"/>
        <v>356965011.51999998</v>
      </c>
      <c r="N172" s="65" t="s">
        <v>120</v>
      </c>
      <c r="O172" s="19">
        <v>19289053.759999998</v>
      </c>
      <c r="P172" s="19">
        <v>768307.90000000014</v>
      </c>
      <c r="Q172" s="19"/>
      <c r="R172" s="19">
        <f t="shared" si="98"/>
        <v>768307.90000000014</v>
      </c>
      <c r="S172" s="19">
        <v>3883602.3400000003</v>
      </c>
      <c r="T172" s="19">
        <v>2322296.11</v>
      </c>
      <c r="U172" s="19">
        <v>1583224.6</v>
      </c>
      <c r="V172" s="19"/>
      <c r="W172" s="19">
        <v>10686310</v>
      </c>
      <c r="X172" s="19"/>
      <c r="Y172" s="19">
        <f t="shared" si="93"/>
        <v>18475433.050000001</v>
      </c>
      <c r="Z172" s="19">
        <f t="shared" si="94"/>
        <v>19243740.949999999</v>
      </c>
      <c r="AA172" s="50">
        <f t="shared" si="100"/>
        <v>7.3835847003040884</v>
      </c>
      <c r="AB172" s="50">
        <f t="shared" si="99"/>
        <v>-94.813906712277301</v>
      </c>
      <c r="AC172" s="50">
        <f t="shared" si="95"/>
        <v>-94.609068023765744</v>
      </c>
    </row>
    <row r="173" spans="1:29" x14ac:dyDescent="0.55000000000000004">
      <c r="A173" s="20" t="s">
        <v>1286</v>
      </c>
      <c r="B173" s="19">
        <v>9103071.1100000013</v>
      </c>
      <c r="C173" s="19">
        <v>112298.76</v>
      </c>
      <c r="D173" s="19"/>
      <c r="E173" s="19">
        <f t="shared" si="96"/>
        <v>112298.76</v>
      </c>
      <c r="F173" s="19">
        <v>2294360.4300000002</v>
      </c>
      <c r="G173" s="19"/>
      <c r="H173" s="19">
        <v>1637889.11</v>
      </c>
      <c r="I173" s="19">
        <v>389312</v>
      </c>
      <c r="J173" s="19"/>
      <c r="K173" s="19"/>
      <c r="L173" s="19">
        <f t="shared" si="97"/>
        <v>4321561.54</v>
      </c>
      <c r="M173" s="19">
        <f t="shared" si="92"/>
        <v>4433860.3</v>
      </c>
      <c r="N173" s="65" t="s">
        <v>121</v>
      </c>
      <c r="O173" s="19">
        <v>10408005.9</v>
      </c>
      <c r="P173" s="19">
        <v>116722.35999999999</v>
      </c>
      <c r="Q173" s="19"/>
      <c r="R173" s="19">
        <f t="shared" si="98"/>
        <v>116722.35999999999</v>
      </c>
      <c r="S173" s="19">
        <v>23576771.870000001</v>
      </c>
      <c r="T173" s="19">
        <v>1880582.43</v>
      </c>
      <c r="U173" s="19">
        <v>275645.7</v>
      </c>
      <c r="V173" s="19"/>
      <c r="W173" s="19"/>
      <c r="X173" s="19"/>
      <c r="Y173" s="19">
        <f t="shared" si="93"/>
        <v>25733000</v>
      </c>
      <c r="Z173" s="19">
        <f t="shared" si="94"/>
        <v>25849722.359999999</v>
      </c>
      <c r="AA173" s="50">
        <f t="shared" si="100"/>
        <v>3.9391352139596121</v>
      </c>
      <c r="AB173" s="50">
        <f t="shared" si="99"/>
        <v>495.45605822843379</v>
      </c>
      <c r="AC173" s="50">
        <f t="shared" si="95"/>
        <v>483.00714526346258</v>
      </c>
    </row>
    <row r="174" spans="1:29" x14ac:dyDescent="0.55000000000000004">
      <c r="A174" s="20" t="s">
        <v>1287</v>
      </c>
      <c r="B174" s="19">
        <v>10286733.609999998</v>
      </c>
      <c r="C174" s="19">
        <v>126038.06</v>
      </c>
      <c r="D174" s="19"/>
      <c r="E174" s="19">
        <f t="shared" si="96"/>
        <v>126038.06</v>
      </c>
      <c r="F174" s="19">
        <v>1253116.8400000001</v>
      </c>
      <c r="G174" s="19"/>
      <c r="H174" s="19">
        <v>177773.01</v>
      </c>
      <c r="I174" s="19">
        <v>380165.42</v>
      </c>
      <c r="J174" s="19"/>
      <c r="K174" s="19"/>
      <c r="L174" s="19">
        <f t="shared" si="97"/>
        <v>1811055.27</v>
      </c>
      <c r="M174" s="19">
        <f t="shared" si="92"/>
        <v>1937093.33</v>
      </c>
      <c r="N174" s="65" t="s">
        <v>122</v>
      </c>
      <c r="O174" s="19">
        <v>9317436.5099999998</v>
      </c>
      <c r="P174" s="19">
        <v>128399.99</v>
      </c>
      <c r="Q174" s="19"/>
      <c r="R174" s="19">
        <f t="shared" si="98"/>
        <v>128399.99</v>
      </c>
      <c r="S174" s="19">
        <v>1061368.6000000001</v>
      </c>
      <c r="T174" s="19">
        <v>369046.1</v>
      </c>
      <c r="U174" s="19">
        <v>742545.29</v>
      </c>
      <c r="V174" s="19"/>
      <c r="W174" s="19"/>
      <c r="X174" s="19"/>
      <c r="Y174" s="19">
        <f t="shared" si="93"/>
        <v>2172959.9900000002</v>
      </c>
      <c r="Z174" s="19">
        <f t="shared" si="94"/>
        <v>2301359.9800000004</v>
      </c>
      <c r="AA174" s="50">
        <f t="shared" si="100"/>
        <v>1.8739815576342636</v>
      </c>
      <c r="AB174" s="50">
        <f t="shared" si="99"/>
        <v>19.983085331238964</v>
      </c>
      <c r="AC174" s="81">
        <f t="shared" si="95"/>
        <v>18.804806374507539</v>
      </c>
    </row>
    <row r="175" spans="1:29" x14ac:dyDescent="0.55000000000000004">
      <c r="A175" s="63" t="s">
        <v>300</v>
      </c>
      <c r="B175" s="46">
        <v>15922074.209999999</v>
      </c>
      <c r="C175" s="46">
        <v>546910.43000000005</v>
      </c>
      <c r="D175" s="46">
        <v>3</v>
      </c>
      <c r="E175" s="21">
        <f t="shared" ref="E175" si="101">SUM(C175:D175)</f>
        <v>546913.43000000005</v>
      </c>
      <c r="F175" s="21">
        <v>3904362.28</v>
      </c>
      <c r="G175" s="21"/>
      <c r="H175" s="21">
        <v>2500121</v>
      </c>
      <c r="I175" s="21">
        <v>6983392</v>
      </c>
      <c r="J175" s="21"/>
      <c r="K175" s="21"/>
      <c r="L175" s="21">
        <f t="shared" ref="L175" si="102">SUM(F175:K175)</f>
        <v>13387875.279999999</v>
      </c>
      <c r="M175" s="21">
        <f t="shared" ref="M175" si="103">E175+L175</f>
        <v>13934788.709999999</v>
      </c>
      <c r="N175" s="66" t="s">
        <v>135</v>
      </c>
      <c r="O175" s="46">
        <v>16558310.23</v>
      </c>
      <c r="P175" s="46">
        <v>496839.31999999995</v>
      </c>
      <c r="Q175" s="46"/>
      <c r="R175" s="21">
        <f t="shared" ref="R175" si="104">SUM(P175:Q175)</f>
        <v>496839.31999999995</v>
      </c>
      <c r="S175" s="21">
        <v>6548994.1299999999</v>
      </c>
      <c r="T175" s="21">
        <v>2243557</v>
      </c>
      <c r="U175" s="21">
        <v>4797848</v>
      </c>
      <c r="V175" s="21">
        <v>242566</v>
      </c>
      <c r="W175" s="21"/>
      <c r="X175" s="21"/>
      <c r="Y175" s="21">
        <f t="shared" ref="Y175" si="105">SUM(S175:X175)</f>
        <v>13832965.129999999</v>
      </c>
      <c r="Z175" s="21">
        <f t="shared" ref="Z175" si="106">R175+Y175</f>
        <v>14329804.449999999</v>
      </c>
      <c r="AA175" s="50">
        <f t="shared" ref="AA175:AA176" si="107">(R175-E175)*100/E175</f>
        <v>-9.1557652917757206</v>
      </c>
      <c r="AB175" s="50">
        <f t="shared" ref="AB175:AC176" si="108">(Y175-L175)*100/L175</f>
        <v>3.3245742187702816</v>
      </c>
      <c r="AC175" s="81">
        <f t="shared" si="108"/>
        <v>2.8347450989086456</v>
      </c>
    </row>
    <row r="176" spans="1:29" ht="24.75" thickBot="1" x14ac:dyDescent="0.6">
      <c r="A176" s="15" t="s">
        <v>304</v>
      </c>
      <c r="B176" s="9" t="e">
        <f t="shared" ref="B176:M176" si="109">B6+B164</f>
        <v>#REF!</v>
      </c>
      <c r="C176" s="9" t="e">
        <f t="shared" si="109"/>
        <v>#REF!</v>
      </c>
      <c r="D176" s="9" t="e">
        <f t="shared" si="109"/>
        <v>#REF!</v>
      </c>
      <c r="E176" s="9" t="e">
        <f t="shared" si="109"/>
        <v>#REF!</v>
      </c>
      <c r="F176" s="9" t="e">
        <f t="shared" si="109"/>
        <v>#REF!</v>
      </c>
      <c r="G176" s="23" t="e">
        <f t="shared" si="109"/>
        <v>#REF!</v>
      </c>
      <c r="H176" s="9" t="e">
        <f t="shared" si="109"/>
        <v>#REF!</v>
      </c>
      <c r="I176" s="9" t="e">
        <f t="shared" si="109"/>
        <v>#REF!</v>
      </c>
      <c r="J176" s="9" t="e">
        <f t="shared" si="109"/>
        <v>#REF!</v>
      </c>
      <c r="K176" s="9" t="e">
        <f t="shared" si="109"/>
        <v>#REF!</v>
      </c>
      <c r="L176" s="9" t="e">
        <f t="shared" si="109"/>
        <v>#REF!</v>
      </c>
      <c r="M176" s="9" t="e">
        <f t="shared" si="109"/>
        <v>#REF!</v>
      </c>
      <c r="N176" s="52" t="s">
        <v>341</v>
      </c>
      <c r="O176" s="9" t="e">
        <f t="shared" ref="O176:Z176" si="110">O6+O164</f>
        <v>#REF!</v>
      </c>
      <c r="P176" s="9" t="e">
        <f t="shared" si="110"/>
        <v>#REF!</v>
      </c>
      <c r="Q176" s="9" t="e">
        <f t="shared" si="110"/>
        <v>#REF!</v>
      </c>
      <c r="R176" s="9" t="e">
        <f t="shared" si="110"/>
        <v>#REF!</v>
      </c>
      <c r="S176" s="9" t="e">
        <f t="shared" si="110"/>
        <v>#REF!</v>
      </c>
      <c r="T176" s="9" t="e">
        <f t="shared" si="110"/>
        <v>#REF!</v>
      </c>
      <c r="U176" s="9" t="e">
        <f t="shared" si="110"/>
        <v>#REF!</v>
      </c>
      <c r="V176" s="9" t="e">
        <f t="shared" si="110"/>
        <v>#REF!</v>
      </c>
      <c r="W176" s="23" t="e">
        <f t="shared" si="110"/>
        <v>#REF!</v>
      </c>
      <c r="X176" s="9" t="e">
        <f t="shared" si="110"/>
        <v>#REF!</v>
      </c>
      <c r="Y176" s="9" t="e">
        <f t="shared" si="110"/>
        <v>#REF!</v>
      </c>
      <c r="Z176" s="9" t="e">
        <f t="shared" si="110"/>
        <v>#REF!</v>
      </c>
      <c r="AA176" s="51" t="e">
        <f t="shared" si="107"/>
        <v>#REF!</v>
      </c>
      <c r="AB176" s="51" t="e">
        <f t="shared" si="108"/>
        <v>#REF!</v>
      </c>
      <c r="AC176" s="51" t="e">
        <f t="shared" si="108"/>
        <v>#REF!</v>
      </c>
    </row>
    <row r="177" spans="5:18" s="12" customFormat="1" ht="24.75" thickTop="1" x14ac:dyDescent="0.55000000000000004">
      <c r="E177" s="16"/>
      <c r="M177" s="16"/>
      <c r="R177" s="16"/>
    </row>
    <row r="178" spans="5:18" s="12" customFormat="1" x14ac:dyDescent="0.55000000000000004">
      <c r="E178" s="82"/>
      <c r="R178" s="16"/>
    </row>
    <row r="180" spans="5:18" s="12" customFormat="1" x14ac:dyDescent="0.55000000000000004">
      <c r="E180" s="16"/>
    </row>
  </sheetData>
  <mergeCells count="14">
    <mergeCell ref="M4:M5"/>
    <mergeCell ref="O4:R4"/>
    <mergeCell ref="S4:Y4"/>
    <mergeCell ref="Z4:Z5"/>
    <mergeCell ref="A1:AC1"/>
    <mergeCell ref="A3:A5"/>
    <mergeCell ref="B3:M3"/>
    <mergeCell ref="N3:N5"/>
    <mergeCell ref="O3:Z3"/>
    <mergeCell ref="AA3:AA5"/>
    <mergeCell ref="AB3:AB5"/>
    <mergeCell ref="AC3:AC5"/>
    <mergeCell ref="B4:E4"/>
    <mergeCell ref="F4:L4"/>
  </mergeCells>
  <pageMargins left="0.25" right="0.15" top="1" bottom="0.5" header="0.5" footer="0.25"/>
  <pageSetup paperSize="9" scale="5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70"/>
  <sheetViews>
    <sheetView view="pageBreakPreview" zoomScaleNormal="100" workbookViewId="0">
      <pane xSplit="1" ySplit="5" topLeftCell="B6" activePane="bottomRight" state="frozen"/>
      <selection sqref="A1:H1"/>
      <selection pane="topRight" sqref="A1:H1"/>
      <selection pane="bottomLeft" sqref="A1:H1"/>
      <selection pane="bottomRight" activeCell="C7" sqref="C7"/>
    </sheetView>
  </sheetViews>
  <sheetFormatPr defaultRowHeight="24" x14ac:dyDescent="0.55000000000000004"/>
  <cols>
    <col min="1" max="1" width="31.85546875" style="1" customWidth="1"/>
    <col min="2" max="2" width="18" style="1" bestFit="1" customWidth="1"/>
    <col min="3" max="3" width="15.140625" style="1" bestFit="1" customWidth="1"/>
    <col min="4" max="4" width="18.28515625" style="1" bestFit="1" customWidth="1"/>
    <col min="5" max="5" width="17.42578125" style="1" bestFit="1" customWidth="1"/>
    <col min="6" max="6" width="14.42578125" style="1" bestFit="1" customWidth="1"/>
    <col min="7" max="7" width="17.42578125" style="1" bestFit="1" customWidth="1"/>
    <col min="8" max="10" width="13" style="1" customWidth="1"/>
    <col min="11" max="16384" width="9.140625" style="1"/>
  </cols>
  <sheetData>
    <row r="1" spans="1:10" x14ac:dyDescent="0.55000000000000004">
      <c r="A1" s="374" t="s">
        <v>1397</v>
      </c>
      <c r="B1" s="374"/>
      <c r="C1" s="374"/>
      <c r="D1" s="374"/>
      <c r="E1" s="374"/>
      <c r="F1" s="374"/>
      <c r="G1" s="374"/>
      <c r="H1" s="374"/>
      <c r="I1" s="374"/>
      <c r="J1" s="374"/>
    </row>
    <row r="2" spans="1:10" x14ac:dyDescent="0.55000000000000004">
      <c r="A2" s="53" t="s">
        <v>80</v>
      </c>
    </row>
    <row r="3" spans="1:10" x14ac:dyDescent="0.55000000000000004">
      <c r="A3" s="406" t="s">
        <v>344</v>
      </c>
      <c r="B3" s="407" t="s">
        <v>1395</v>
      </c>
      <c r="C3" s="407"/>
      <c r="D3" s="407"/>
      <c r="E3" s="407" t="s">
        <v>1396</v>
      </c>
      <c r="F3" s="407"/>
      <c r="G3" s="407"/>
      <c r="H3" s="407" t="s">
        <v>324</v>
      </c>
      <c r="I3" s="407"/>
      <c r="J3" s="407"/>
    </row>
    <row r="4" spans="1:10" x14ac:dyDescent="0.55000000000000004">
      <c r="A4" s="406"/>
      <c r="B4" s="406" t="s">
        <v>339</v>
      </c>
      <c r="C4" s="406" t="s">
        <v>342</v>
      </c>
      <c r="D4" s="406" t="s">
        <v>341</v>
      </c>
      <c r="E4" s="406" t="s">
        <v>339</v>
      </c>
      <c r="F4" s="406" t="s">
        <v>342</v>
      </c>
      <c r="G4" s="406" t="s">
        <v>341</v>
      </c>
      <c r="H4" s="30" t="s">
        <v>339</v>
      </c>
      <c r="I4" s="30" t="s">
        <v>342</v>
      </c>
      <c r="J4" s="30" t="s">
        <v>320</v>
      </c>
    </row>
    <row r="5" spans="1:10" x14ac:dyDescent="0.55000000000000004">
      <c r="A5" s="406"/>
      <c r="B5" s="406"/>
      <c r="C5" s="406"/>
      <c r="D5" s="406"/>
      <c r="E5" s="406"/>
      <c r="F5" s="406"/>
      <c r="G5" s="406"/>
      <c r="H5" s="7" t="s">
        <v>345</v>
      </c>
      <c r="I5" s="7" t="s">
        <v>345</v>
      </c>
      <c r="J5" s="7" t="s">
        <v>345</v>
      </c>
    </row>
    <row r="6" spans="1:10" x14ac:dyDescent="0.55000000000000004">
      <c r="A6" s="54" t="s">
        <v>313</v>
      </c>
      <c r="B6" s="39">
        <v>277791158.43000013</v>
      </c>
      <c r="C6" s="39"/>
      <c r="D6" s="39">
        <f>SUM(B6:C6)</f>
        <v>277791158.43000013</v>
      </c>
      <c r="E6" s="39">
        <v>315647032.03000039</v>
      </c>
      <c r="F6" s="39"/>
      <c r="G6" s="39">
        <f>SUM(E6:F6)</f>
        <v>315647032.03000039</v>
      </c>
      <c r="H6" s="55">
        <f>(E6-B6)*100/B6</f>
        <v>13.627458056603146</v>
      </c>
      <c r="I6" s="55"/>
      <c r="J6" s="84">
        <f>(G6-D6)*100/D6</f>
        <v>13.627458056603146</v>
      </c>
    </row>
    <row r="7" spans="1:10" x14ac:dyDescent="0.55000000000000004">
      <c r="A7" s="56" t="s">
        <v>485</v>
      </c>
      <c r="B7" s="4">
        <v>3683530.2300000014</v>
      </c>
      <c r="C7" s="4"/>
      <c r="D7" s="4">
        <f>SUM(B7:C7)</f>
        <v>3683530.2300000014</v>
      </c>
      <c r="E7" s="4">
        <v>3791021.2300000014</v>
      </c>
      <c r="F7" s="4"/>
      <c r="G7" s="4">
        <f>SUM(E7:F7)</f>
        <v>3791021.2300000014</v>
      </c>
      <c r="H7" s="5">
        <f t="shared" ref="H7" si="0">(E7-B7)*100/B7</f>
        <v>2.9181516992735514</v>
      </c>
      <c r="I7" s="5"/>
      <c r="J7" s="85">
        <f>(G7-D7)*100/D7</f>
        <v>2.9181516992735514</v>
      </c>
    </row>
    <row r="8" spans="1:10" x14ac:dyDescent="0.55000000000000004">
      <c r="A8" s="57" t="s">
        <v>486</v>
      </c>
      <c r="B8" s="40"/>
      <c r="C8" s="40">
        <v>84000</v>
      </c>
      <c r="D8" s="4">
        <f>SUM(B8:C8)</f>
        <v>84000</v>
      </c>
      <c r="E8" s="40"/>
      <c r="F8" s="40">
        <v>84000</v>
      </c>
      <c r="G8" s="4">
        <f>SUM(E8:F8)</f>
        <v>84000</v>
      </c>
      <c r="H8" s="6"/>
      <c r="I8" s="6">
        <f>(F8-C8)*100/C8</f>
        <v>0</v>
      </c>
      <c r="J8" s="6">
        <f>(G8-D8)*100/D8</f>
        <v>0</v>
      </c>
    </row>
    <row r="9" spans="1:10" ht="24.75" thickBot="1" x14ac:dyDescent="0.6">
      <c r="A9" s="58" t="s">
        <v>341</v>
      </c>
      <c r="B9" s="35">
        <f t="shared" ref="B9:G9" si="1">SUM(B6:B8)</f>
        <v>281474688.66000015</v>
      </c>
      <c r="C9" s="35">
        <f t="shared" si="1"/>
        <v>84000</v>
      </c>
      <c r="D9" s="35">
        <f t="shared" si="1"/>
        <v>281558688.66000015</v>
      </c>
      <c r="E9" s="35">
        <f t="shared" si="1"/>
        <v>319438053.26000041</v>
      </c>
      <c r="F9" s="35">
        <f t="shared" si="1"/>
        <v>84000</v>
      </c>
      <c r="G9" s="35">
        <f t="shared" si="1"/>
        <v>319522053.26000041</v>
      </c>
      <c r="H9" s="38">
        <f>(E9-B9)*100/B9</f>
        <v>13.487310273165306</v>
      </c>
      <c r="I9" s="38">
        <f>(F9-C9)*100/C9</f>
        <v>0</v>
      </c>
      <c r="J9" s="38">
        <f>(G9-D9)*100/D9</f>
        <v>13.483286479517391</v>
      </c>
    </row>
    <row r="10" spans="1:10" ht="24.75" thickTop="1" x14ac:dyDescent="0.55000000000000004">
      <c r="A10" s="59" t="s">
        <v>1394</v>
      </c>
      <c r="E10" s="10"/>
      <c r="F10" s="10"/>
    </row>
    <row r="11" spans="1:10" s="12" customFormat="1" x14ac:dyDescent="0.55000000000000004">
      <c r="A11" s="12" t="s">
        <v>314</v>
      </c>
      <c r="I11" s="248" t="s">
        <v>1509</v>
      </c>
    </row>
    <row r="12" spans="1:10" s="12" customFormat="1" x14ac:dyDescent="0.55000000000000004">
      <c r="A12" s="12" t="s">
        <v>487</v>
      </c>
    </row>
    <row r="13" spans="1:10" s="12" customFormat="1" x14ac:dyDescent="0.55000000000000004">
      <c r="A13" s="12" t="s">
        <v>488</v>
      </c>
    </row>
    <row r="14" spans="1:10" s="12" customFormat="1" x14ac:dyDescent="0.55000000000000004">
      <c r="A14" s="155"/>
    </row>
    <row r="15" spans="1:10" s="12" customFormat="1" x14ac:dyDescent="0.55000000000000004">
      <c r="A15" s="156" t="s">
        <v>489</v>
      </c>
    </row>
    <row r="16" spans="1:10" s="12" customFormat="1" x14ac:dyDescent="0.55000000000000004">
      <c r="A16" s="86" t="s">
        <v>417</v>
      </c>
    </row>
    <row r="17" spans="1:1" s="12" customFormat="1" x14ac:dyDescent="0.55000000000000004">
      <c r="A17" s="86" t="s">
        <v>491</v>
      </c>
    </row>
    <row r="18" spans="1:1" s="12" customFormat="1" x14ac:dyDescent="0.55000000000000004">
      <c r="A18" s="86" t="s">
        <v>492</v>
      </c>
    </row>
    <row r="19" spans="1:1" s="12" customFormat="1" x14ac:dyDescent="0.55000000000000004">
      <c r="A19" s="86" t="s">
        <v>72</v>
      </c>
    </row>
    <row r="20" spans="1:1" s="12" customFormat="1" x14ac:dyDescent="0.55000000000000004">
      <c r="A20" s="86" t="s">
        <v>415</v>
      </c>
    </row>
    <row r="21" spans="1:1" s="12" customFormat="1" x14ac:dyDescent="0.55000000000000004">
      <c r="A21" s="86" t="s">
        <v>416</v>
      </c>
    </row>
    <row r="22" spans="1:1" s="12" customFormat="1" x14ac:dyDescent="0.55000000000000004">
      <c r="A22" s="86" t="s">
        <v>490</v>
      </c>
    </row>
    <row r="23" spans="1:1" s="12" customFormat="1" x14ac:dyDescent="0.55000000000000004">
      <c r="A23" s="86" t="s">
        <v>417</v>
      </c>
    </row>
    <row r="24" spans="1:1" s="12" customFormat="1" x14ac:dyDescent="0.55000000000000004">
      <c r="A24" s="86" t="s">
        <v>493</v>
      </c>
    </row>
    <row r="25" spans="1:1" s="12" customFormat="1" x14ac:dyDescent="0.55000000000000004">
      <c r="A25" s="86" t="s">
        <v>494</v>
      </c>
    </row>
    <row r="26" spans="1:1" s="12" customFormat="1" x14ac:dyDescent="0.55000000000000004">
      <c r="A26" s="86" t="s">
        <v>495</v>
      </c>
    </row>
    <row r="27" spans="1:1" s="12" customFormat="1" x14ac:dyDescent="0.55000000000000004">
      <c r="A27" s="86" t="s">
        <v>415</v>
      </c>
    </row>
    <row r="28" spans="1:1" s="12" customFormat="1" x14ac:dyDescent="0.55000000000000004">
      <c r="A28" s="86" t="s">
        <v>416</v>
      </c>
    </row>
    <row r="29" spans="1:1" x14ac:dyDescent="0.55000000000000004">
      <c r="A29" s="59"/>
    </row>
    <row r="30" spans="1:1" x14ac:dyDescent="0.55000000000000004">
      <c r="A30" s="59"/>
    </row>
    <row r="31" spans="1:1" x14ac:dyDescent="0.55000000000000004">
      <c r="A31" s="59"/>
    </row>
    <row r="32" spans="1:1" x14ac:dyDescent="0.55000000000000004">
      <c r="A32" s="59"/>
    </row>
    <row r="33" spans="1:1" x14ac:dyDescent="0.55000000000000004">
      <c r="A33" s="59"/>
    </row>
    <row r="34" spans="1:1" x14ac:dyDescent="0.55000000000000004">
      <c r="A34" s="59"/>
    </row>
    <row r="35" spans="1:1" x14ac:dyDescent="0.55000000000000004">
      <c r="A35" s="59"/>
    </row>
    <row r="36" spans="1:1" x14ac:dyDescent="0.55000000000000004">
      <c r="A36" s="59"/>
    </row>
    <row r="37" spans="1:1" x14ac:dyDescent="0.55000000000000004">
      <c r="A37" s="59"/>
    </row>
    <row r="38" spans="1:1" x14ac:dyDescent="0.55000000000000004">
      <c r="A38" s="59"/>
    </row>
    <row r="39" spans="1:1" x14ac:dyDescent="0.55000000000000004">
      <c r="A39" s="59"/>
    </row>
    <row r="40" spans="1:1" x14ac:dyDescent="0.55000000000000004">
      <c r="A40" s="59"/>
    </row>
    <row r="41" spans="1:1" x14ac:dyDescent="0.55000000000000004">
      <c r="A41" s="59"/>
    </row>
    <row r="42" spans="1:1" x14ac:dyDescent="0.55000000000000004">
      <c r="A42" s="59"/>
    </row>
    <row r="43" spans="1:1" x14ac:dyDescent="0.55000000000000004">
      <c r="A43" s="59"/>
    </row>
    <row r="44" spans="1:1" x14ac:dyDescent="0.55000000000000004">
      <c r="A44" s="59"/>
    </row>
    <row r="45" spans="1:1" x14ac:dyDescent="0.55000000000000004">
      <c r="A45" s="59"/>
    </row>
    <row r="46" spans="1:1" x14ac:dyDescent="0.55000000000000004">
      <c r="A46" s="59"/>
    </row>
    <row r="47" spans="1:1" x14ac:dyDescent="0.55000000000000004">
      <c r="A47" s="59"/>
    </row>
    <row r="48" spans="1:1" x14ac:dyDescent="0.55000000000000004">
      <c r="A48" s="59"/>
    </row>
    <row r="49" spans="1:1" x14ac:dyDescent="0.55000000000000004">
      <c r="A49" s="59"/>
    </row>
    <row r="50" spans="1:1" x14ac:dyDescent="0.55000000000000004">
      <c r="A50" s="59"/>
    </row>
    <row r="51" spans="1:1" x14ac:dyDescent="0.55000000000000004">
      <c r="A51" s="59"/>
    </row>
    <row r="52" spans="1:1" x14ac:dyDescent="0.55000000000000004">
      <c r="A52" s="59"/>
    </row>
    <row r="53" spans="1:1" x14ac:dyDescent="0.55000000000000004">
      <c r="A53" s="59"/>
    </row>
    <row r="54" spans="1:1" x14ac:dyDescent="0.55000000000000004">
      <c r="A54" s="59"/>
    </row>
    <row r="55" spans="1:1" x14ac:dyDescent="0.55000000000000004">
      <c r="A55" s="59"/>
    </row>
    <row r="56" spans="1:1" x14ac:dyDescent="0.55000000000000004">
      <c r="A56" s="59"/>
    </row>
    <row r="57" spans="1:1" x14ac:dyDescent="0.55000000000000004">
      <c r="A57" s="59"/>
    </row>
    <row r="58" spans="1:1" x14ac:dyDescent="0.55000000000000004">
      <c r="A58" s="59"/>
    </row>
    <row r="59" spans="1:1" x14ac:dyDescent="0.55000000000000004">
      <c r="A59" s="59"/>
    </row>
    <row r="60" spans="1:1" x14ac:dyDescent="0.55000000000000004">
      <c r="A60" s="59"/>
    </row>
    <row r="61" spans="1:1" x14ac:dyDescent="0.55000000000000004">
      <c r="A61" s="59"/>
    </row>
    <row r="62" spans="1:1" x14ac:dyDescent="0.55000000000000004">
      <c r="A62" s="59"/>
    </row>
    <row r="63" spans="1:1" x14ac:dyDescent="0.55000000000000004">
      <c r="A63" s="59"/>
    </row>
    <row r="64" spans="1:1" x14ac:dyDescent="0.55000000000000004">
      <c r="A64" s="59"/>
    </row>
    <row r="65" spans="1:1" x14ac:dyDescent="0.55000000000000004">
      <c r="A65" s="59"/>
    </row>
    <row r="66" spans="1:1" x14ac:dyDescent="0.55000000000000004">
      <c r="A66" s="59"/>
    </row>
    <row r="67" spans="1:1" x14ac:dyDescent="0.55000000000000004">
      <c r="A67" s="59"/>
    </row>
    <row r="68" spans="1:1" x14ac:dyDescent="0.55000000000000004">
      <c r="A68" s="59"/>
    </row>
    <row r="69" spans="1:1" x14ac:dyDescent="0.55000000000000004">
      <c r="A69" s="59"/>
    </row>
    <row r="70" spans="1:1" x14ac:dyDescent="0.55000000000000004">
      <c r="A70" s="59"/>
    </row>
    <row r="71" spans="1:1" x14ac:dyDescent="0.55000000000000004">
      <c r="A71" s="59"/>
    </row>
    <row r="72" spans="1:1" x14ac:dyDescent="0.55000000000000004">
      <c r="A72" s="59"/>
    </row>
    <row r="73" spans="1:1" x14ac:dyDescent="0.55000000000000004">
      <c r="A73" s="59"/>
    </row>
    <row r="74" spans="1:1" x14ac:dyDescent="0.55000000000000004">
      <c r="A74" s="59"/>
    </row>
    <row r="75" spans="1:1" x14ac:dyDescent="0.55000000000000004">
      <c r="A75" s="59"/>
    </row>
    <row r="76" spans="1:1" x14ac:dyDescent="0.55000000000000004">
      <c r="A76" s="59"/>
    </row>
    <row r="77" spans="1:1" x14ac:dyDescent="0.55000000000000004">
      <c r="A77" s="59"/>
    </row>
    <row r="78" spans="1:1" x14ac:dyDescent="0.55000000000000004">
      <c r="A78" s="59"/>
    </row>
    <row r="79" spans="1:1" x14ac:dyDescent="0.55000000000000004">
      <c r="A79" s="59"/>
    </row>
    <row r="80" spans="1:1" x14ac:dyDescent="0.55000000000000004">
      <c r="A80" s="59"/>
    </row>
    <row r="81" spans="1:1" x14ac:dyDescent="0.55000000000000004">
      <c r="A81" s="59"/>
    </row>
    <row r="82" spans="1:1" x14ac:dyDescent="0.55000000000000004">
      <c r="A82" s="59"/>
    </row>
    <row r="83" spans="1:1" x14ac:dyDescent="0.55000000000000004">
      <c r="A83" s="59"/>
    </row>
    <row r="84" spans="1:1" x14ac:dyDescent="0.55000000000000004">
      <c r="A84" s="59"/>
    </row>
    <row r="85" spans="1:1" x14ac:dyDescent="0.55000000000000004">
      <c r="A85" s="59"/>
    </row>
    <row r="86" spans="1:1" x14ac:dyDescent="0.55000000000000004">
      <c r="A86" s="59"/>
    </row>
    <row r="87" spans="1:1" x14ac:dyDescent="0.55000000000000004">
      <c r="A87" s="59"/>
    </row>
    <row r="88" spans="1:1" x14ac:dyDescent="0.55000000000000004">
      <c r="A88" s="59"/>
    </row>
    <row r="89" spans="1:1" x14ac:dyDescent="0.55000000000000004">
      <c r="A89" s="59"/>
    </row>
    <row r="90" spans="1:1" x14ac:dyDescent="0.55000000000000004">
      <c r="A90" s="59"/>
    </row>
    <row r="91" spans="1:1" x14ac:dyDescent="0.55000000000000004">
      <c r="A91" s="59"/>
    </row>
    <row r="92" spans="1:1" x14ac:dyDescent="0.55000000000000004">
      <c r="A92" s="59"/>
    </row>
    <row r="93" spans="1:1" x14ac:dyDescent="0.55000000000000004">
      <c r="A93" s="59"/>
    </row>
    <row r="94" spans="1:1" x14ac:dyDescent="0.55000000000000004">
      <c r="A94" s="59"/>
    </row>
    <row r="95" spans="1:1" x14ac:dyDescent="0.55000000000000004">
      <c r="A95" s="59"/>
    </row>
    <row r="96" spans="1:1" x14ac:dyDescent="0.55000000000000004">
      <c r="A96" s="59"/>
    </row>
    <row r="97" spans="1:1" x14ac:dyDescent="0.55000000000000004">
      <c r="A97" s="59"/>
    </row>
    <row r="98" spans="1:1" x14ac:dyDescent="0.55000000000000004">
      <c r="A98" s="59"/>
    </row>
    <row r="99" spans="1:1" x14ac:dyDescent="0.55000000000000004">
      <c r="A99" s="59"/>
    </row>
    <row r="100" spans="1:1" x14ac:dyDescent="0.55000000000000004">
      <c r="A100" s="59"/>
    </row>
    <row r="101" spans="1:1" x14ac:dyDescent="0.55000000000000004">
      <c r="A101" s="59"/>
    </row>
    <row r="102" spans="1:1" x14ac:dyDescent="0.55000000000000004">
      <c r="A102" s="59"/>
    </row>
    <row r="103" spans="1:1" x14ac:dyDescent="0.55000000000000004">
      <c r="A103" s="59"/>
    </row>
    <row r="104" spans="1:1" x14ac:dyDescent="0.55000000000000004">
      <c r="A104" s="59"/>
    </row>
    <row r="105" spans="1:1" x14ac:dyDescent="0.55000000000000004">
      <c r="A105" s="59"/>
    </row>
    <row r="106" spans="1:1" x14ac:dyDescent="0.55000000000000004">
      <c r="A106" s="59"/>
    </row>
    <row r="107" spans="1:1" x14ac:dyDescent="0.55000000000000004">
      <c r="A107" s="59"/>
    </row>
    <row r="108" spans="1:1" x14ac:dyDescent="0.55000000000000004">
      <c r="A108" s="59"/>
    </row>
    <row r="109" spans="1:1" x14ac:dyDescent="0.55000000000000004">
      <c r="A109" s="59"/>
    </row>
    <row r="110" spans="1:1" x14ac:dyDescent="0.55000000000000004">
      <c r="A110" s="59"/>
    </row>
    <row r="111" spans="1:1" x14ac:dyDescent="0.55000000000000004">
      <c r="A111" s="59"/>
    </row>
    <row r="112" spans="1:1" x14ac:dyDescent="0.55000000000000004">
      <c r="A112" s="59"/>
    </row>
    <row r="113" spans="1:1" x14ac:dyDescent="0.55000000000000004">
      <c r="A113" s="59"/>
    </row>
    <row r="114" spans="1:1" x14ac:dyDescent="0.55000000000000004">
      <c r="A114" s="59"/>
    </row>
    <row r="115" spans="1:1" x14ac:dyDescent="0.55000000000000004">
      <c r="A115" s="59"/>
    </row>
    <row r="116" spans="1:1" x14ac:dyDescent="0.55000000000000004">
      <c r="A116" s="59"/>
    </row>
    <row r="117" spans="1:1" x14ac:dyDescent="0.55000000000000004">
      <c r="A117" s="59"/>
    </row>
    <row r="118" spans="1:1" x14ac:dyDescent="0.55000000000000004">
      <c r="A118" s="59"/>
    </row>
    <row r="119" spans="1:1" x14ac:dyDescent="0.55000000000000004">
      <c r="A119" s="59"/>
    </row>
    <row r="120" spans="1:1" x14ac:dyDescent="0.55000000000000004">
      <c r="A120" s="59"/>
    </row>
    <row r="121" spans="1:1" x14ac:dyDescent="0.55000000000000004">
      <c r="A121" s="59"/>
    </row>
    <row r="122" spans="1:1" x14ac:dyDescent="0.55000000000000004">
      <c r="A122" s="59"/>
    </row>
    <row r="123" spans="1:1" x14ac:dyDescent="0.55000000000000004">
      <c r="A123" s="59"/>
    </row>
    <row r="124" spans="1:1" x14ac:dyDescent="0.55000000000000004">
      <c r="A124" s="59"/>
    </row>
    <row r="125" spans="1:1" x14ac:dyDescent="0.55000000000000004">
      <c r="A125" s="59"/>
    </row>
    <row r="126" spans="1:1" x14ac:dyDescent="0.55000000000000004">
      <c r="A126" s="59"/>
    </row>
    <row r="127" spans="1:1" x14ac:dyDescent="0.55000000000000004">
      <c r="A127" s="59"/>
    </row>
    <row r="128" spans="1:1" x14ac:dyDescent="0.55000000000000004">
      <c r="A128" s="59"/>
    </row>
    <row r="129" spans="1:1" x14ac:dyDescent="0.55000000000000004">
      <c r="A129" s="59"/>
    </row>
    <row r="130" spans="1:1" x14ac:dyDescent="0.55000000000000004">
      <c r="A130" s="59"/>
    </row>
    <row r="131" spans="1:1" x14ac:dyDescent="0.55000000000000004">
      <c r="A131" s="59"/>
    </row>
    <row r="132" spans="1:1" x14ac:dyDescent="0.55000000000000004">
      <c r="A132" s="59"/>
    </row>
    <row r="133" spans="1:1" x14ac:dyDescent="0.55000000000000004">
      <c r="A133" s="59"/>
    </row>
    <row r="134" spans="1:1" x14ac:dyDescent="0.55000000000000004">
      <c r="A134" s="59"/>
    </row>
    <row r="135" spans="1:1" x14ac:dyDescent="0.55000000000000004">
      <c r="A135" s="59"/>
    </row>
    <row r="136" spans="1:1" x14ac:dyDescent="0.55000000000000004">
      <c r="A136" s="59"/>
    </row>
    <row r="137" spans="1:1" x14ac:dyDescent="0.55000000000000004">
      <c r="A137" s="59"/>
    </row>
    <row r="138" spans="1:1" x14ac:dyDescent="0.55000000000000004">
      <c r="A138" s="59"/>
    </row>
    <row r="139" spans="1:1" x14ac:dyDescent="0.55000000000000004">
      <c r="A139" s="59"/>
    </row>
    <row r="140" spans="1:1" x14ac:dyDescent="0.55000000000000004">
      <c r="A140" s="59"/>
    </row>
    <row r="141" spans="1:1" x14ac:dyDescent="0.55000000000000004">
      <c r="A141" s="59"/>
    </row>
    <row r="142" spans="1:1" x14ac:dyDescent="0.55000000000000004">
      <c r="A142" s="59"/>
    </row>
    <row r="143" spans="1:1" x14ac:dyDescent="0.55000000000000004">
      <c r="A143" s="59"/>
    </row>
    <row r="144" spans="1:1" x14ac:dyDescent="0.55000000000000004">
      <c r="A144" s="59"/>
    </row>
    <row r="145" spans="1:1" x14ac:dyDescent="0.55000000000000004">
      <c r="A145" s="59"/>
    </row>
    <row r="146" spans="1:1" x14ac:dyDescent="0.55000000000000004">
      <c r="A146" s="59"/>
    </row>
    <row r="147" spans="1:1" x14ac:dyDescent="0.55000000000000004">
      <c r="A147" s="59"/>
    </row>
    <row r="148" spans="1:1" x14ac:dyDescent="0.55000000000000004">
      <c r="A148" s="59"/>
    </row>
    <row r="149" spans="1:1" x14ac:dyDescent="0.55000000000000004">
      <c r="A149" s="59"/>
    </row>
    <row r="150" spans="1:1" x14ac:dyDescent="0.55000000000000004">
      <c r="A150" s="59"/>
    </row>
    <row r="151" spans="1:1" x14ac:dyDescent="0.55000000000000004">
      <c r="A151" s="59"/>
    </row>
    <row r="152" spans="1:1" x14ac:dyDescent="0.55000000000000004">
      <c r="A152" s="59"/>
    </row>
    <row r="153" spans="1:1" x14ac:dyDescent="0.55000000000000004">
      <c r="A153" s="59"/>
    </row>
    <row r="154" spans="1:1" x14ac:dyDescent="0.55000000000000004">
      <c r="A154" s="59"/>
    </row>
    <row r="155" spans="1:1" x14ac:dyDescent="0.55000000000000004">
      <c r="A155" s="59"/>
    </row>
    <row r="156" spans="1:1" x14ac:dyDescent="0.55000000000000004">
      <c r="A156" s="59"/>
    </row>
    <row r="157" spans="1:1" x14ac:dyDescent="0.55000000000000004">
      <c r="A157" s="59"/>
    </row>
    <row r="158" spans="1: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sheetData>
  <mergeCells count="11">
    <mergeCell ref="G4:G5"/>
    <mergeCell ref="A1:J1"/>
    <mergeCell ref="A3:A5"/>
    <mergeCell ref="B3:D3"/>
    <mergeCell ref="E3:G3"/>
    <mergeCell ref="H3:J3"/>
    <mergeCell ref="B4:B5"/>
    <mergeCell ref="C4:C5"/>
    <mergeCell ref="D4:D5"/>
    <mergeCell ref="E4:E5"/>
    <mergeCell ref="F4:F5"/>
  </mergeCells>
  <pageMargins left="0.4" right="0.4" top="0.6" bottom="0.3" header="0.3" footer="0.5"/>
  <pageSetup paperSize="9"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view="pageBreakPreview" topLeftCell="A7" zoomScaleNormal="100" workbookViewId="0">
      <selection sqref="A1:J1"/>
    </sheetView>
  </sheetViews>
  <sheetFormatPr defaultRowHeight="24" x14ac:dyDescent="0.55000000000000004"/>
  <cols>
    <col min="1" max="9" width="9.140625" style="1"/>
    <col min="10" max="10" width="12" style="1" customWidth="1"/>
    <col min="11" max="16384" width="9.140625" style="1"/>
  </cols>
  <sheetData>
    <row r="1" spans="1:10" x14ac:dyDescent="0.55000000000000004">
      <c r="A1" s="374" t="s">
        <v>461</v>
      </c>
      <c r="B1" s="374"/>
      <c r="C1" s="374"/>
      <c r="D1" s="374"/>
      <c r="E1" s="374"/>
      <c r="F1" s="374"/>
      <c r="G1" s="374"/>
      <c r="H1" s="374"/>
      <c r="I1" s="374"/>
      <c r="J1" s="374"/>
    </row>
    <row r="2" spans="1:10" x14ac:dyDescent="0.55000000000000004">
      <c r="A2" s="374" t="s">
        <v>462</v>
      </c>
      <c r="B2" s="374"/>
      <c r="C2" s="374"/>
      <c r="D2" s="374"/>
      <c r="E2" s="374"/>
      <c r="F2" s="374"/>
      <c r="G2" s="374"/>
      <c r="H2" s="374"/>
      <c r="I2" s="374"/>
      <c r="J2" s="374"/>
    </row>
    <row r="3" spans="1:10" x14ac:dyDescent="0.55000000000000004">
      <c r="A3" s="374" t="s">
        <v>1182</v>
      </c>
      <c r="B3" s="374"/>
      <c r="C3" s="374"/>
      <c r="D3" s="374"/>
      <c r="E3" s="374"/>
      <c r="F3" s="374"/>
      <c r="G3" s="374"/>
      <c r="H3" s="374"/>
      <c r="I3" s="374"/>
      <c r="J3" s="374"/>
    </row>
    <row r="5" spans="1:10" x14ac:dyDescent="0.55000000000000004">
      <c r="A5" s="1" t="s">
        <v>1183</v>
      </c>
    </row>
    <row r="6" spans="1:10" x14ac:dyDescent="0.55000000000000004">
      <c r="A6" s="1" t="s">
        <v>1184</v>
      </c>
    </row>
    <row r="7" spans="1:10" x14ac:dyDescent="0.55000000000000004">
      <c r="A7" s="1" t="s">
        <v>1186</v>
      </c>
    </row>
    <row r="8" spans="1:10" x14ac:dyDescent="0.55000000000000004">
      <c r="A8" s="1" t="s">
        <v>1185</v>
      </c>
    </row>
    <row r="9" spans="1:10" x14ac:dyDescent="0.55000000000000004">
      <c r="A9" s="1" t="s">
        <v>1187</v>
      </c>
    </row>
    <row r="10" spans="1:10" x14ac:dyDescent="0.55000000000000004">
      <c r="A10" s="1" t="s">
        <v>11</v>
      </c>
    </row>
    <row r="11" spans="1:10" x14ac:dyDescent="0.55000000000000004">
      <c r="A11" s="1" t="s">
        <v>10</v>
      </c>
    </row>
    <row r="12" spans="1:10" x14ac:dyDescent="0.55000000000000004">
      <c r="A12" s="1" t="s">
        <v>7</v>
      </c>
    </row>
    <row r="13" spans="1:10" x14ac:dyDescent="0.55000000000000004">
      <c r="A13" s="1" t="s">
        <v>8</v>
      </c>
    </row>
    <row r="14" spans="1:10" x14ac:dyDescent="0.55000000000000004">
      <c r="A14" s="1" t="s">
        <v>9</v>
      </c>
    </row>
    <row r="15" spans="1:10" x14ac:dyDescent="0.55000000000000004">
      <c r="A15" s="1" t="s">
        <v>1188</v>
      </c>
    </row>
    <row r="16" spans="1:10" x14ac:dyDescent="0.55000000000000004">
      <c r="A16" s="1" t="s">
        <v>1189</v>
      </c>
    </row>
    <row r="17" spans="1:2" x14ac:dyDescent="0.55000000000000004">
      <c r="A17" s="1" t="s">
        <v>1190</v>
      </c>
    </row>
    <row r="18" spans="1:2" x14ac:dyDescent="0.55000000000000004">
      <c r="A18" s="1" t="s">
        <v>1191</v>
      </c>
    </row>
    <row r="23" spans="1:2" s="70" customFormat="1" ht="19.5" x14ac:dyDescent="0.45">
      <c r="A23" s="69" t="s">
        <v>463</v>
      </c>
      <c r="B23" s="70" t="s">
        <v>464</v>
      </c>
    </row>
  </sheetData>
  <mergeCells count="3">
    <mergeCell ref="A1:J1"/>
    <mergeCell ref="A2:J2"/>
    <mergeCell ref="A3:J3"/>
  </mergeCells>
  <phoneticPr fontId="4" type="noConversion"/>
  <pageMargins left="0.75" right="0.25" top="1" bottom="0.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53"/>
  <sheetViews>
    <sheetView view="pageBreakPreview" topLeftCell="A25" zoomScale="55" zoomScaleNormal="100" zoomScaleSheetLayoutView="55" zoomScalePageLayoutView="55" workbookViewId="0">
      <selection activeCell="K33" sqref="K33"/>
    </sheetView>
  </sheetViews>
  <sheetFormatPr defaultRowHeight="24" x14ac:dyDescent="0.55000000000000004"/>
  <cols>
    <col min="1" max="1" width="53.140625" style="1" customWidth="1"/>
    <col min="2" max="2" width="9" style="1" hidden="1" customWidth="1"/>
    <col min="3" max="3" width="17.28515625" style="1" bestFit="1" customWidth="1"/>
    <col min="4" max="4" width="15.42578125" style="1" bestFit="1" customWidth="1"/>
    <col min="5" max="5" width="17.28515625" style="1" bestFit="1" customWidth="1"/>
    <col min="6" max="6" width="15.42578125" style="1" customWidth="1"/>
    <col min="7" max="7" width="18.42578125" style="1" bestFit="1" customWidth="1"/>
    <col min="8" max="8" width="10.140625" style="1" bestFit="1" customWidth="1"/>
    <col min="9" max="9" width="14" style="11" bestFit="1" customWidth="1"/>
    <col min="10" max="10" width="13.85546875" style="1" bestFit="1" customWidth="1"/>
    <col min="11" max="11" width="52.85546875" style="1" customWidth="1"/>
    <col min="12" max="12" width="18.85546875" style="1" bestFit="1" customWidth="1"/>
    <col min="13" max="13" width="15.7109375" style="1" bestFit="1" customWidth="1"/>
    <col min="14" max="15" width="16.85546875" style="1" bestFit="1" customWidth="1"/>
    <col min="16" max="16" width="18.85546875" style="1" bestFit="1" customWidth="1"/>
    <col min="17" max="17" width="11.85546875" style="1" customWidth="1"/>
    <col min="18" max="18" width="9.85546875" style="59" bestFit="1" customWidth="1"/>
    <col min="19" max="19" width="14.42578125" style="1" customWidth="1"/>
    <col min="20" max="22" width="12.85546875" style="1" customWidth="1"/>
    <col min="23" max="16384" width="9.140625" style="1"/>
  </cols>
  <sheetData>
    <row r="1" spans="1:22" x14ac:dyDescent="0.55000000000000004">
      <c r="A1" s="374" t="s">
        <v>1525</v>
      </c>
      <c r="B1" s="374"/>
      <c r="C1" s="374"/>
      <c r="D1" s="374"/>
      <c r="E1" s="374"/>
      <c r="F1" s="374"/>
      <c r="G1" s="374"/>
      <c r="H1" s="374"/>
      <c r="I1" s="374"/>
      <c r="J1" s="374"/>
      <c r="K1" s="374"/>
      <c r="L1" s="374"/>
      <c r="M1" s="374"/>
      <c r="N1" s="374"/>
      <c r="O1" s="374"/>
      <c r="P1" s="374"/>
      <c r="Q1" s="374"/>
      <c r="R1" s="374"/>
      <c r="S1" s="374"/>
      <c r="T1" s="374"/>
      <c r="U1" s="374"/>
      <c r="V1" s="374"/>
    </row>
    <row r="2" spans="1:22" ht="24.75" thickBot="1" x14ac:dyDescent="0.6">
      <c r="A2" s="375" t="s">
        <v>1526</v>
      </c>
      <c r="B2" s="375"/>
      <c r="C2" s="375"/>
      <c r="D2" s="375"/>
      <c r="E2" s="375"/>
      <c r="F2" s="375"/>
      <c r="G2" s="375"/>
      <c r="H2" s="375"/>
      <c r="I2" s="375"/>
      <c r="J2" s="375"/>
      <c r="K2" s="375"/>
      <c r="L2" s="375"/>
      <c r="M2" s="375"/>
      <c r="N2" s="375"/>
      <c r="O2" s="375"/>
      <c r="P2" s="375"/>
      <c r="Q2" s="375"/>
      <c r="R2" s="375"/>
      <c r="S2" s="375"/>
      <c r="T2" s="375"/>
      <c r="U2" s="375"/>
      <c r="V2" s="375"/>
    </row>
    <row r="3" spans="1:22" ht="24.75" thickBot="1" x14ac:dyDescent="0.6">
      <c r="A3" s="382" t="s">
        <v>1548</v>
      </c>
      <c r="B3" s="383"/>
      <c r="C3" s="383"/>
      <c r="D3" s="383"/>
      <c r="E3" s="383"/>
      <c r="F3" s="383"/>
      <c r="G3" s="383"/>
      <c r="H3" s="383"/>
      <c r="I3" s="383"/>
      <c r="J3" s="384"/>
      <c r="K3" s="382" t="s">
        <v>1547</v>
      </c>
      <c r="L3" s="383"/>
      <c r="M3" s="383"/>
      <c r="N3" s="383"/>
      <c r="O3" s="383"/>
      <c r="P3" s="383"/>
      <c r="Q3" s="383"/>
      <c r="R3" s="383"/>
      <c r="S3" s="384"/>
      <c r="T3" s="376" t="s">
        <v>324</v>
      </c>
      <c r="U3" s="377"/>
      <c r="V3" s="378"/>
    </row>
    <row r="4" spans="1:22" ht="48" x14ac:dyDescent="0.55000000000000004">
      <c r="A4" s="385" t="s">
        <v>334</v>
      </c>
      <c r="B4" s="118"/>
      <c r="C4" s="379" t="s">
        <v>316</v>
      </c>
      <c r="D4" s="379" t="s">
        <v>317</v>
      </c>
      <c r="E4" s="379" t="s">
        <v>318</v>
      </c>
      <c r="F4" s="379" t="s">
        <v>319</v>
      </c>
      <c r="G4" s="379" t="s">
        <v>320</v>
      </c>
      <c r="H4" s="379" t="s">
        <v>321</v>
      </c>
      <c r="I4" s="379" t="s">
        <v>322</v>
      </c>
      <c r="J4" s="387" t="s">
        <v>323</v>
      </c>
      <c r="K4" s="385" t="s">
        <v>334</v>
      </c>
      <c r="L4" s="379" t="s">
        <v>316</v>
      </c>
      <c r="M4" s="379" t="s">
        <v>317</v>
      </c>
      <c r="N4" s="379" t="s">
        <v>318</v>
      </c>
      <c r="O4" s="379" t="s">
        <v>319</v>
      </c>
      <c r="P4" s="379" t="s">
        <v>320</v>
      </c>
      <c r="Q4" s="379" t="s">
        <v>321</v>
      </c>
      <c r="R4" s="390" t="s">
        <v>322</v>
      </c>
      <c r="S4" s="387" t="s">
        <v>323</v>
      </c>
      <c r="T4" s="3" t="s">
        <v>320</v>
      </c>
      <c r="U4" s="27" t="s">
        <v>322</v>
      </c>
      <c r="V4" s="28" t="s">
        <v>323</v>
      </c>
    </row>
    <row r="5" spans="1:22" x14ac:dyDescent="0.55000000000000004">
      <c r="A5" s="385"/>
      <c r="B5" s="118"/>
      <c r="C5" s="380"/>
      <c r="D5" s="380"/>
      <c r="E5" s="380"/>
      <c r="F5" s="380"/>
      <c r="G5" s="380"/>
      <c r="H5" s="380"/>
      <c r="I5" s="380"/>
      <c r="J5" s="388"/>
      <c r="K5" s="385"/>
      <c r="L5" s="380"/>
      <c r="M5" s="380"/>
      <c r="N5" s="380"/>
      <c r="O5" s="380"/>
      <c r="P5" s="380"/>
      <c r="Q5" s="380"/>
      <c r="R5" s="391"/>
      <c r="S5" s="388"/>
      <c r="T5" s="29" t="s">
        <v>326</v>
      </c>
      <c r="U5" s="30" t="s">
        <v>326</v>
      </c>
      <c r="V5" s="31" t="s">
        <v>326</v>
      </c>
    </row>
    <row r="6" spans="1:22" ht="24.75" thickBot="1" x14ac:dyDescent="0.6">
      <c r="A6" s="386"/>
      <c r="B6" s="119"/>
      <c r="C6" s="381"/>
      <c r="D6" s="381"/>
      <c r="E6" s="381"/>
      <c r="F6" s="381"/>
      <c r="G6" s="381"/>
      <c r="H6" s="381"/>
      <c r="I6" s="381"/>
      <c r="J6" s="389"/>
      <c r="K6" s="386"/>
      <c r="L6" s="381"/>
      <c r="M6" s="381"/>
      <c r="N6" s="381"/>
      <c r="O6" s="381"/>
      <c r="P6" s="381"/>
      <c r="Q6" s="381"/>
      <c r="R6" s="392"/>
      <c r="S6" s="389"/>
      <c r="T6" s="32" t="s">
        <v>325</v>
      </c>
      <c r="U6" s="33" t="s">
        <v>325</v>
      </c>
      <c r="V6" s="34" t="s">
        <v>325</v>
      </c>
    </row>
    <row r="7" spans="1:22" s="12" customFormat="1" x14ac:dyDescent="0.55000000000000004">
      <c r="A7" s="123" t="s">
        <v>1298</v>
      </c>
      <c r="B7" s="124" t="str">
        <f t="shared" ref="B7:B9" si="0">LEFT(A7,3)</f>
        <v xml:space="preserve">1. </v>
      </c>
      <c r="C7" s="125">
        <v>36563196.97055348</v>
      </c>
      <c r="D7" s="125">
        <v>225686.33675524002</v>
      </c>
      <c r="E7" s="125">
        <v>2615549.7150611836</v>
      </c>
      <c r="F7" s="125">
        <v>2626872.8333515851</v>
      </c>
      <c r="G7" s="125">
        <f t="shared" ref="G7:G9" si="1">SUM(C7:F7)</f>
        <v>42031305.855721481</v>
      </c>
      <c r="H7" s="126">
        <v>3700</v>
      </c>
      <c r="I7" s="127" t="s">
        <v>329</v>
      </c>
      <c r="J7" s="128">
        <f t="shared" ref="J7:J46" si="2">G7/H7</f>
        <v>11359.812393438238</v>
      </c>
      <c r="K7" s="123" t="s">
        <v>1298</v>
      </c>
      <c r="L7" s="125">
        <v>54274130.004365943</v>
      </c>
      <c r="M7" s="125">
        <v>635205.9485079475</v>
      </c>
      <c r="N7" s="125">
        <v>4277132.4221517686</v>
      </c>
      <c r="O7" s="125">
        <v>4648821.0938876783</v>
      </c>
      <c r="P7" s="125">
        <f t="shared" ref="P7:P48" si="3">SUM(L7:O7)</f>
        <v>63835289.468913339</v>
      </c>
      <c r="Q7" s="126">
        <v>2590</v>
      </c>
      <c r="R7" s="129" t="s">
        <v>329</v>
      </c>
      <c r="S7" s="128">
        <f>P7/Q7</f>
        <v>24646.829910777353</v>
      </c>
      <c r="T7" s="199">
        <f>IFERROR((P7-G7)*100/G7,"")</f>
        <v>51.875579807196985</v>
      </c>
      <c r="U7" s="200">
        <f t="shared" ref="U7:U43" si="4">IFERROR((Q7-H7)*100/H7,"")</f>
        <v>-30</v>
      </c>
      <c r="V7" s="201">
        <f>IFERROR((S7-J7)*100/J7,"")</f>
        <v>116.96511401028143</v>
      </c>
    </row>
    <row r="8" spans="1:22" s="12" customFormat="1" x14ac:dyDescent="0.55000000000000004">
      <c r="A8" s="130" t="s">
        <v>1297</v>
      </c>
      <c r="B8" s="131" t="str">
        <f t="shared" si="0"/>
        <v xml:space="preserve">2. </v>
      </c>
      <c r="C8" s="132">
        <v>1167805463.4843276</v>
      </c>
      <c r="D8" s="132">
        <v>7385638.2747135703</v>
      </c>
      <c r="E8" s="132">
        <v>121245778.42359976</v>
      </c>
      <c r="F8" s="132">
        <v>55775426.678399183</v>
      </c>
      <c r="G8" s="132">
        <f t="shared" si="1"/>
        <v>1352212306.8610399</v>
      </c>
      <c r="H8" s="133">
        <v>10806</v>
      </c>
      <c r="I8" s="134" t="s">
        <v>1321</v>
      </c>
      <c r="J8" s="135">
        <f t="shared" si="2"/>
        <v>125135.32360364981</v>
      </c>
      <c r="K8" s="130" t="s">
        <v>1297</v>
      </c>
      <c r="L8" s="132">
        <v>36018036.795627154</v>
      </c>
      <c r="M8" s="132">
        <v>121548.91170086883</v>
      </c>
      <c r="N8" s="132">
        <v>2455362.226864134</v>
      </c>
      <c r="O8" s="132">
        <v>4879608.2572641559</v>
      </c>
      <c r="P8" s="132">
        <f t="shared" si="3"/>
        <v>43474556.191456318</v>
      </c>
      <c r="Q8" s="133">
        <v>10527</v>
      </c>
      <c r="R8" s="136" t="s">
        <v>1321</v>
      </c>
      <c r="S8" s="135">
        <f t="shared" ref="S8:S48" si="5">P8/Q8</f>
        <v>4129.8144002523341</v>
      </c>
      <c r="T8" s="202">
        <f t="shared" ref="T8:T43" si="6">IFERROR((P8-G8)*100/G8,"")</f>
        <v>-96.784931184927899</v>
      </c>
      <c r="U8" s="203">
        <f t="shared" si="4"/>
        <v>-2.5818989450305385</v>
      </c>
      <c r="V8" s="204">
        <f t="shared" ref="V8:V43" si="7">IFERROR((S8-J8)*100/J8,"")</f>
        <v>-96.699721324625344</v>
      </c>
    </row>
    <row r="9" spans="1:22" s="12" customFormat="1" x14ac:dyDescent="0.55000000000000004">
      <c r="A9" s="130" t="s">
        <v>1299</v>
      </c>
      <c r="B9" s="131" t="str">
        <f t="shared" si="0"/>
        <v xml:space="preserve">3. </v>
      </c>
      <c r="C9" s="132">
        <v>44649121.378338724</v>
      </c>
      <c r="D9" s="132">
        <v>396196.88476980268</v>
      </c>
      <c r="E9" s="132">
        <v>4497790.4801178444</v>
      </c>
      <c r="F9" s="132">
        <v>2340755.9470447577</v>
      </c>
      <c r="G9" s="132">
        <f t="shared" si="1"/>
        <v>51883864.690271132</v>
      </c>
      <c r="H9" s="133">
        <v>2550</v>
      </c>
      <c r="I9" s="134" t="s">
        <v>330</v>
      </c>
      <c r="J9" s="135">
        <f t="shared" si="2"/>
        <v>20346.613604027894</v>
      </c>
      <c r="K9" s="130" t="s">
        <v>1299</v>
      </c>
      <c r="L9" s="132">
        <v>7065685.4853396928</v>
      </c>
      <c r="M9" s="132">
        <v>43233.595382456064</v>
      </c>
      <c r="N9" s="132">
        <v>642336.07149074902</v>
      </c>
      <c r="O9" s="132">
        <v>688666.52486603858</v>
      </c>
      <c r="P9" s="132">
        <f t="shared" si="3"/>
        <v>8439921.6770789362</v>
      </c>
      <c r="Q9" s="133">
        <v>1108</v>
      </c>
      <c r="R9" s="136" t="s">
        <v>330</v>
      </c>
      <c r="S9" s="135">
        <f t="shared" si="5"/>
        <v>7617.2578312986789</v>
      </c>
      <c r="T9" s="202">
        <f>IFERROR((SUM(P9:P10)-G9)*100/G9,"")</f>
        <v>803.55039399821908</v>
      </c>
      <c r="U9" s="203">
        <f>IFERROR((SUM(Q9:Q10)-H9)*100/H9,"")</f>
        <v>-55.607843137254903</v>
      </c>
      <c r="V9" s="204">
        <f>IFERROR((SUM(S9:S10)-J9)*100/J9,"")</f>
        <v>94211.303530248886</v>
      </c>
    </row>
    <row r="10" spans="1:22" s="12" customFormat="1" x14ac:dyDescent="0.55000000000000004">
      <c r="A10" s="130"/>
      <c r="B10" s="131"/>
      <c r="C10" s="132"/>
      <c r="D10" s="132"/>
      <c r="E10" s="132"/>
      <c r="F10" s="132"/>
      <c r="G10" s="132"/>
      <c r="H10" s="133"/>
      <c r="I10" s="134"/>
      <c r="J10" s="135"/>
      <c r="K10" s="130" t="s">
        <v>1529</v>
      </c>
      <c r="L10" s="132">
        <v>398592255.29430908</v>
      </c>
      <c r="M10" s="132">
        <v>2028509.2444627413</v>
      </c>
      <c r="N10" s="132">
        <v>41266055.765041389</v>
      </c>
      <c r="O10" s="132">
        <v>18470121.849555507</v>
      </c>
      <c r="P10" s="132">
        <f>SUM(L10:O10)</f>
        <v>460356942.15336871</v>
      </c>
      <c r="Q10" s="133">
        <v>24</v>
      </c>
      <c r="R10" s="136" t="s">
        <v>1322</v>
      </c>
      <c r="S10" s="135">
        <f>P10/Q10</f>
        <v>19181539.256390363</v>
      </c>
      <c r="T10" s="202"/>
      <c r="U10" s="203"/>
      <c r="V10" s="204"/>
    </row>
    <row r="11" spans="1:22" s="12" customFormat="1" ht="72" x14ac:dyDescent="0.55000000000000004">
      <c r="A11" s="130" t="s">
        <v>1302</v>
      </c>
      <c r="B11" s="131"/>
      <c r="C11" s="132">
        <v>13507061.854199301</v>
      </c>
      <c r="D11" s="132">
        <v>95971.60401006008</v>
      </c>
      <c r="E11" s="132">
        <v>1215874.5560429422</v>
      </c>
      <c r="F11" s="132">
        <v>1506520.4421440561</v>
      </c>
      <c r="G11" s="132">
        <f t="shared" ref="G11:G16" si="8">SUM(C11:F11)</f>
        <v>16325428.456396362</v>
      </c>
      <c r="H11" s="133">
        <v>100000</v>
      </c>
      <c r="I11" s="134" t="s">
        <v>1322</v>
      </c>
      <c r="J11" s="135">
        <f t="shared" si="2"/>
        <v>163.25428456396361</v>
      </c>
      <c r="K11" s="130" t="s">
        <v>1608</v>
      </c>
      <c r="L11" s="132">
        <v>27715190.028472036</v>
      </c>
      <c r="M11" s="132">
        <v>225877.15708205331</v>
      </c>
      <c r="N11" s="132">
        <v>1160221.5556883565</v>
      </c>
      <c r="O11" s="132">
        <v>8789287.92259942</v>
      </c>
      <c r="P11" s="132">
        <f t="shared" si="3"/>
        <v>37890576.663841866</v>
      </c>
      <c r="Q11" s="133">
        <v>3346605</v>
      </c>
      <c r="R11" s="136" t="s">
        <v>1322</v>
      </c>
      <c r="S11" s="135">
        <f t="shared" si="5"/>
        <v>11.322094081566801</v>
      </c>
      <c r="T11" s="202">
        <f>IFERROR((P11-G11)*100/G11,"")</f>
        <v>132.09545014419638</v>
      </c>
      <c r="U11" s="203">
        <f>IFERROR((Q11-H11)*100/H11,"")</f>
        <v>3246.605</v>
      </c>
      <c r="V11" s="204">
        <f t="shared" si="7"/>
        <v>-93.064749196747258</v>
      </c>
    </row>
    <row r="12" spans="1:22" s="12" customFormat="1" x14ac:dyDescent="0.55000000000000004">
      <c r="A12" s="130" t="s">
        <v>1303</v>
      </c>
      <c r="B12" s="131" t="str">
        <f>LEFT(A12,3)</f>
        <v xml:space="preserve">7. </v>
      </c>
      <c r="C12" s="132">
        <v>1031752996.2532802</v>
      </c>
      <c r="D12" s="132">
        <v>4453010.905708191</v>
      </c>
      <c r="E12" s="132">
        <v>110057198.08386883</v>
      </c>
      <c r="F12" s="132">
        <v>53091040.848302677</v>
      </c>
      <c r="G12" s="132">
        <f t="shared" si="8"/>
        <v>1199354246.0911598</v>
      </c>
      <c r="H12" s="133">
        <v>5934435</v>
      </c>
      <c r="I12" s="134" t="s">
        <v>482</v>
      </c>
      <c r="J12" s="135">
        <f t="shared" si="2"/>
        <v>202.10083118125985</v>
      </c>
      <c r="K12" s="130" t="s">
        <v>1528</v>
      </c>
      <c r="L12" s="132">
        <v>1071294541.2694644</v>
      </c>
      <c r="M12" s="132">
        <v>2971581.8024584195</v>
      </c>
      <c r="N12" s="132">
        <v>114207573.84298149</v>
      </c>
      <c r="O12" s="132">
        <v>51922784.214681983</v>
      </c>
      <c r="P12" s="132">
        <f t="shared" si="3"/>
        <v>1240396481.1295862</v>
      </c>
      <c r="Q12" s="133">
        <v>5997735</v>
      </c>
      <c r="R12" s="136" t="s">
        <v>482</v>
      </c>
      <c r="S12" s="135">
        <f t="shared" si="5"/>
        <v>206.81081793870291</v>
      </c>
      <c r="T12" s="202">
        <f t="shared" si="6"/>
        <v>3.4220277430282167</v>
      </c>
      <c r="U12" s="203">
        <f t="shared" si="4"/>
        <v>1.0666558821522183</v>
      </c>
      <c r="V12" s="204">
        <f t="shared" si="7"/>
        <v>2.3305133036384085</v>
      </c>
    </row>
    <row r="13" spans="1:22" s="12" customFormat="1" ht="48" x14ac:dyDescent="0.55000000000000004">
      <c r="A13" s="130" t="s">
        <v>1300</v>
      </c>
      <c r="B13" s="131" t="str">
        <f>LEFT(A13,3)</f>
        <v xml:space="preserve">4. </v>
      </c>
      <c r="C13" s="132">
        <v>27609941.918023575</v>
      </c>
      <c r="D13" s="132">
        <v>160103.09819527756</v>
      </c>
      <c r="E13" s="132">
        <v>2652179.5544231869</v>
      </c>
      <c r="F13" s="132">
        <v>2176000.6209016033</v>
      </c>
      <c r="G13" s="132">
        <f t="shared" si="8"/>
        <v>32598225.191543642</v>
      </c>
      <c r="H13" s="133">
        <v>15000</v>
      </c>
      <c r="I13" s="134" t="s">
        <v>329</v>
      </c>
      <c r="J13" s="135">
        <f t="shared" si="2"/>
        <v>2173.2150127695763</v>
      </c>
      <c r="K13" s="130" t="s">
        <v>1609</v>
      </c>
      <c r="L13" s="132">
        <v>112200359.32021222</v>
      </c>
      <c r="M13" s="132">
        <v>622025.52479531255</v>
      </c>
      <c r="N13" s="132">
        <v>11009700.373897694</v>
      </c>
      <c r="O13" s="132">
        <v>5168337.2506742962</v>
      </c>
      <c r="P13" s="132">
        <f t="shared" si="3"/>
        <v>129000422.4695795</v>
      </c>
      <c r="Q13" s="133">
        <v>1181</v>
      </c>
      <c r="R13" s="136" t="s">
        <v>1322</v>
      </c>
      <c r="S13" s="135">
        <f>P13/Q13</f>
        <v>109229.82427568121</v>
      </c>
      <c r="T13" s="202">
        <f>IFERROR(((P13+P14)-(G13+G14+G15))*100/(SUM(G13:G15)),"")</f>
        <v>-10.539619998646465</v>
      </c>
      <c r="U13" s="203">
        <f>IFERROR(((Q13+Q14)-(H13+H14+H15))*100/(SUM(H13:H15)),"")</f>
        <v>-93.677318926838197</v>
      </c>
      <c r="V13" s="204">
        <f>IFERROR(((S13+S14)-(J13+J14+J15))*100/(SUM(J13:J15)),"")</f>
        <v>234.08998469444785</v>
      </c>
    </row>
    <row r="14" spans="1:22" s="12" customFormat="1" ht="48" x14ac:dyDescent="0.55000000000000004">
      <c r="A14" s="130" t="s">
        <v>1618</v>
      </c>
      <c r="B14" s="131" t="str">
        <f>LEFT(A14,3)</f>
        <v xml:space="preserve">8. </v>
      </c>
      <c r="C14" s="132">
        <v>107238434.41780603</v>
      </c>
      <c r="D14" s="132">
        <v>573566.57012133521</v>
      </c>
      <c r="E14" s="132">
        <v>10111972.938178424</v>
      </c>
      <c r="F14" s="132">
        <v>7196756.7394048767</v>
      </c>
      <c r="G14" s="132">
        <f t="shared" si="8"/>
        <v>125120730.66551065</v>
      </c>
      <c r="H14" s="133">
        <v>1842</v>
      </c>
      <c r="I14" s="134" t="s">
        <v>1322</v>
      </c>
      <c r="J14" s="135">
        <f t="shared" si="2"/>
        <v>67926.563879213165</v>
      </c>
      <c r="K14" s="130" t="s">
        <v>1610</v>
      </c>
      <c r="L14" s="132">
        <v>23414778.422597084</v>
      </c>
      <c r="M14" s="132">
        <v>96189.441520059772</v>
      </c>
      <c r="N14" s="132">
        <v>2286242.9492369303</v>
      </c>
      <c r="O14" s="132">
        <v>1461107.3696792696</v>
      </c>
      <c r="P14" s="132">
        <f>SUM(L14:O14)</f>
        <v>27258318.183033343</v>
      </c>
      <c r="Q14" s="133">
        <v>200</v>
      </c>
      <c r="R14" s="136" t="s">
        <v>1322</v>
      </c>
      <c r="S14" s="135">
        <f>P14/Q14</f>
        <v>136291.59091516671</v>
      </c>
      <c r="T14" s="202"/>
      <c r="U14" s="203"/>
      <c r="V14" s="204"/>
    </row>
    <row r="15" spans="1:22" s="12" customFormat="1" ht="48" x14ac:dyDescent="0.55000000000000004">
      <c r="A15" s="130" t="s">
        <v>1304</v>
      </c>
      <c r="B15" s="131" t="str">
        <f>LEFT(A15,3)</f>
        <v xml:space="preserve">9. </v>
      </c>
      <c r="C15" s="132">
        <v>14440385.115803046</v>
      </c>
      <c r="D15" s="132">
        <v>84540.542269712547</v>
      </c>
      <c r="E15" s="132">
        <v>1317751.0028452973</v>
      </c>
      <c r="F15" s="132">
        <v>1106461.5033683206</v>
      </c>
      <c r="G15" s="132">
        <f t="shared" si="8"/>
        <v>16949138.164286375</v>
      </c>
      <c r="H15" s="133">
        <v>5000</v>
      </c>
      <c r="I15" s="134" t="s">
        <v>329</v>
      </c>
      <c r="J15" s="135">
        <f t="shared" si="2"/>
        <v>3389.8276328572751</v>
      </c>
      <c r="K15" s="130"/>
      <c r="L15" s="132"/>
      <c r="M15" s="132"/>
      <c r="N15" s="132"/>
      <c r="O15" s="132"/>
      <c r="P15" s="132"/>
      <c r="Q15" s="133"/>
      <c r="R15" s="136"/>
      <c r="S15" s="135"/>
      <c r="T15" s="202"/>
      <c r="U15" s="203"/>
      <c r="V15" s="204"/>
    </row>
    <row r="16" spans="1:22" s="12" customFormat="1" ht="48" x14ac:dyDescent="0.55000000000000004">
      <c r="A16" s="130" t="s">
        <v>1307</v>
      </c>
      <c r="B16" s="131" t="str">
        <f>LEFT(A16,3)</f>
        <v>13.</v>
      </c>
      <c r="C16" s="132">
        <v>13080636.444290433</v>
      </c>
      <c r="D16" s="132">
        <v>97401.20427316257</v>
      </c>
      <c r="E16" s="132">
        <v>1254128.5678222089</v>
      </c>
      <c r="F16" s="132">
        <v>1030996.5904228116</v>
      </c>
      <c r="G16" s="132">
        <f t="shared" si="8"/>
        <v>15463162.806808615</v>
      </c>
      <c r="H16" s="133">
        <v>6</v>
      </c>
      <c r="I16" s="134" t="s">
        <v>1323</v>
      </c>
      <c r="J16" s="135">
        <f t="shared" si="2"/>
        <v>2577193.8011347693</v>
      </c>
      <c r="K16" s="130" t="s">
        <v>1611</v>
      </c>
      <c r="L16" s="132">
        <v>4676038.8904660465</v>
      </c>
      <c r="M16" s="132">
        <v>24536.073342995835</v>
      </c>
      <c r="N16" s="132">
        <v>315584.466921004</v>
      </c>
      <c r="O16" s="132">
        <v>590534.19966170623</v>
      </c>
      <c r="P16" s="132">
        <f t="shared" si="3"/>
        <v>5606693.6303917533</v>
      </c>
      <c r="Q16" s="133">
        <v>6</v>
      </c>
      <c r="R16" s="136" t="s">
        <v>1323</v>
      </c>
      <c r="S16" s="135">
        <f t="shared" si="5"/>
        <v>934448.93839862559</v>
      </c>
      <c r="T16" s="352">
        <f>IFERROR((SUM(P16:P17)-G16)*100/G16,"")</f>
        <v>508.99383501322154</v>
      </c>
      <c r="U16" s="203">
        <f>IFERROR((SUM(Q16:Q17)-H16)*100/H16,"")</f>
        <v>1166.6666666666667</v>
      </c>
      <c r="V16" s="204">
        <f>IFERROR((SUM(S16:S17)-J16)*100/J16,"")</f>
        <v>-14.650001884531958</v>
      </c>
    </row>
    <row r="17" spans="1:22" s="12" customFormat="1" ht="77.25" customHeight="1" x14ac:dyDescent="0.55000000000000004">
      <c r="A17" s="130"/>
      <c r="B17" s="131"/>
      <c r="C17" s="132"/>
      <c r="D17" s="132"/>
      <c r="E17" s="132"/>
      <c r="F17" s="132"/>
      <c r="G17" s="132"/>
      <c r="H17" s="133"/>
      <c r="I17" s="134"/>
      <c r="J17" s="135"/>
      <c r="K17" s="130" t="s">
        <v>1612</v>
      </c>
      <c r="L17" s="132">
        <v>76475190.294698298</v>
      </c>
      <c r="M17" s="132">
        <v>491261.71177268657</v>
      </c>
      <c r="N17" s="132">
        <v>7682609.8537018979</v>
      </c>
      <c r="O17" s="132">
        <v>3913952.700957275</v>
      </c>
      <c r="P17" s="132">
        <f t="shared" si="3"/>
        <v>88563014.561130151</v>
      </c>
      <c r="Q17" s="133">
        <v>70</v>
      </c>
      <c r="R17" s="136" t="s">
        <v>329</v>
      </c>
      <c r="S17" s="135">
        <f t="shared" si="5"/>
        <v>1265185.9223018594</v>
      </c>
      <c r="T17" s="202"/>
      <c r="U17" s="203"/>
      <c r="V17" s="204"/>
    </row>
    <row r="18" spans="1:22" s="12" customFormat="1" ht="72" x14ac:dyDescent="0.55000000000000004">
      <c r="A18" s="130" t="s">
        <v>1619</v>
      </c>
      <c r="B18" s="131" t="str">
        <f>LEFT(A18,3)</f>
        <v>12.</v>
      </c>
      <c r="C18" s="132">
        <v>66879026.48331666</v>
      </c>
      <c r="D18" s="132">
        <v>988316.96322904027</v>
      </c>
      <c r="E18" s="132">
        <v>6650990.7000644337</v>
      </c>
      <c r="F18" s="132">
        <v>3234445.2840595627</v>
      </c>
      <c r="G18" s="132">
        <f t="shared" ref="G18:G29" si="9">SUM(C18:F18)</f>
        <v>77752779.43066971</v>
      </c>
      <c r="H18" s="133">
        <v>1600</v>
      </c>
      <c r="I18" s="134" t="s">
        <v>329</v>
      </c>
      <c r="J18" s="135">
        <f t="shared" si="2"/>
        <v>48595.487144168568</v>
      </c>
      <c r="K18" s="130" t="s">
        <v>1613</v>
      </c>
      <c r="L18" s="132">
        <v>31082312.765832033</v>
      </c>
      <c r="M18" s="132">
        <v>208556.74280173154</v>
      </c>
      <c r="N18" s="132">
        <v>2913960.2784940079</v>
      </c>
      <c r="O18" s="132">
        <v>1713135.9363415642</v>
      </c>
      <c r="P18" s="132">
        <f t="shared" si="3"/>
        <v>35917965.723469339</v>
      </c>
      <c r="Q18" s="133">
        <v>1560</v>
      </c>
      <c r="R18" s="136" t="s">
        <v>329</v>
      </c>
      <c r="S18" s="135">
        <f>P18/Q18</f>
        <v>23024.337002223936</v>
      </c>
      <c r="T18" s="202">
        <f>IFERROR((P18-G18)*100/G18,"")</f>
        <v>-53.804910915761504</v>
      </c>
      <c r="U18" s="203">
        <f t="shared" si="4"/>
        <v>-2.5</v>
      </c>
      <c r="V18" s="204">
        <f>IFERROR((S18-J18)*100/J18,"")</f>
        <v>-52.620421452063084</v>
      </c>
    </row>
    <row r="19" spans="1:22" s="12" customFormat="1" ht="96" x14ac:dyDescent="0.55000000000000004">
      <c r="A19" s="130" t="s">
        <v>1620</v>
      </c>
      <c r="B19" s="131" t="str">
        <f>LEFT(A19,3)</f>
        <v>14.</v>
      </c>
      <c r="C19" s="132">
        <v>13487850.596988194</v>
      </c>
      <c r="D19" s="132">
        <v>78466.506917640043</v>
      </c>
      <c r="E19" s="132">
        <v>1218104.231291383</v>
      </c>
      <c r="F19" s="132">
        <v>1064460.2631477651</v>
      </c>
      <c r="G19" s="132">
        <f t="shared" si="9"/>
        <v>15848881.598344984</v>
      </c>
      <c r="H19" s="133">
        <v>1110</v>
      </c>
      <c r="I19" s="134" t="s">
        <v>329</v>
      </c>
      <c r="J19" s="135">
        <f t="shared" si="2"/>
        <v>14278.271710220706</v>
      </c>
      <c r="K19" s="130" t="s">
        <v>1614</v>
      </c>
      <c r="L19" s="132">
        <v>23849721.511288017</v>
      </c>
      <c r="M19" s="132">
        <v>215676.46571966444</v>
      </c>
      <c r="N19" s="132">
        <v>2228310.5320521262</v>
      </c>
      <c r="O19" s="132">
        <v>1356346.4393356564</v>
      </c>
      <c r="P19" s="132">
        <f t="shared" si="3"/>
        <v>27650054.948395461</v>
      </c>
      <c r="Q19" s="133">
        <v>1110</v>
      </c>
      <c r="R19" s="136" t="s">
        <v>329</v>
      </c>
      <c r="S19" s="135">
        <f t="shared" si="5"/>
        <v>24909.959412968885</v>
      </c>
      <c r="T19" s="202">
        <f>IFERROR((P19-G19)*100/G19,"")</f>
        <v>74.46060642716148</v>
      </c>
      <c r="U19" s="203">
        <f t="shared" si="4"/>
        <v>0</v>
      </c>
      <c r="V19" s="204">
        <f>IFERROR((S19-J19)*100/J19,"")</f>
        <v>74.46060642716148</v>
      </c>
    </row>
    <row r="20" spans="1:22" s="12" customFormat="1" ht="48" x14ac:dyDescent="0.55000000000000004">
      <c r="A20" s="130" t="s">
        <v>1308</v>
      </c>
      <c r="B20" s="131" t="str">
        <f>LEFT(A20,3)</f>
        <v>15.</v>
      </c>
      <c r="C20" s="132">
        <v>11065396.915646873</v>
      </c>
      <c r="D20" s="132">
        <v>74957.84720824004</v>
      </c>
      <c r="E20" s="132">
        <v>1039589.121286433</v>
      </c>
      <c r="F20" s="132">
        <v>1009096.9608843103</v>
      </c>
      <c r="G20" s="132">
        <f t="shared" si="9"/>
        <v>13189040.845025856</v>
      </c>
      <c r="H20" s="133">
        <v>700</v>
      </c>
      <c r="I20" s="134" t="s">
        <v>329</v>
      </c>
      <c r="J20" s="135">
        <f t="shared" si="2"/>
        <v>18841.486921465508</v>
      </c>
      <c r="K20" s="130" t="s">
        <v>1530</v>
      </c>
      <c r="L20" s="132">
        <v>4824500.929138233</v>
      </c>
      <c r="M20" s="132">
        <v>17912.302719571901</v>
      </c>
      <c r="N20" s="132">
        <v>336777.21265856607</v>
      </c>
      <c r="O20" s="132">
        <v>605366.01570145309</v>
      </c>
      <c r="P20" s="132">
        <f t="shared" si="3"/>
        <v>5784556.4602178242</v>
      </c>
      <c r="Q20" s="133">
        <v>701</v>
      </c>
      <c r="R20" s="136" t="s">
        <v>329</v>
      </c>
      <c r="S20" s="135">
        <f t="shared" si="5"/>
        <v>8251.8637092978952</v>
      </c>
      <c r="T20" s="202">
        <f>IFERROR((P20-G20)*100/G20,"")</f>
        <v>-56.141189278374057</v>
      </c>
      <c r="U20" s="203">
        <f t="shared" si="4"/>
        <v>0.14285714285714285</v>
      </c>
      <c r="V20" s="204">
        <f t="shared" si="7"/>
        <v>-56.203755342170965</v>
      </c>
    </row>
    <row r="21" spans="1:22" s="12" customFormat="1" x14ac:dyDescent="0.55000000000000004">
      <c r="A21" s="130" t="s">
        <v>1309</v>
      </c>
      <c r="B21" s="131" t="str">
        <f>LEFT(A21,3)</f>
        <v>16.</v>
      </c>
      <c r="C21" s="132">
        <v>951683979.49803293</v>
      </c>
      <c r="D21" s="132">
        <v>6069418.9919018876</v>
      </c>
      <c r="E21" s="132">
        <v>99131884.819822818</v>
      </c>
      <c r="F21" s="132">
        <v>47595781.406591862</v>
      </c>
      <c r="G21" s="132">
        <f t="shared" si="9"/>
        <v>1104481064.7163494</v>
      </c>
      <c r="H21" s="133">
        <v>2197100</v>
      </c>
      <c r="I21" s="134" t="s">
        <v>1324</v>
      </c>
      <c r="J21" s="135">
        <f t="shared" si="2"/>
        <v>502.69949693520977</v>
      </c>
      <c r="K21" s="130" t="s">
        <v>1531</v>
      </c>
      <c r="L21" s="132">
        <v>880007223.25911152</v>
      </c>
      <c r="M21" s="132">
        <v>4409361.21583963</v>
      </c>
      <c r="N21" s="132">
        <v>92303755.611013502</v>
      </c>
      <c r="O21" s="132">
        <v>43092938.288345248</v>
      </c>
      <c r="P21" s="132">
        <f t="shared" si="3"/>
        <v>1019813278.3743099</v>
      </c>
      <c r="Q21" s="133">
        <v>3332166</v>
      </c>
      <c r="R21" s="136" t="s">
        <v>1532</v>
      </c>
      <c r="S21" s="135">
        <f t="shared" si="5"/>
        <v>306.0511626294458</v>
      </c>
      <c r="T21" s="202">
        <f t="shared" si="6"/>
        <v>-7.665843177110844</v>
      </c>
      <c r="U21" s="203">
        <f t="shared" si="4"/>
        <v>51.662009011879299</v>
      </c>
      <c r="V21" s="204">
        <f t="shared" si="7"/>
        <v>-39.118466500297473</v>
      </c>
    </row>
    <row r="22" spans="1:22" s="12" customFormat="1" ht="72" x14ac:dyDescent="0.55000000000000004">
      <c r="A22" s="130" t="s">
        <v>1310</v>
      </c>
      <c r="B22" s="131"/>
      <c r="C22" s="132">
        <v>13077650.731020521</v>
      </c>
      <c r="D22" s="132">
        <v>90416.22020365257</v>
      </c>
      <c r="E22" s="132">
        <v>1257731.2223474672</v>
      </c>
      <c r="F22" s="132">
        <v>1037809.6973049047</v>
      </c>
      <c r="G22" s="132">
        <f t="shared" si="9"/>
        <v>15463607.870876547</v>
      </c>
      <c r="H22" s="133">
        <v>77</v>
      </c>
      <c r="I22" s="134" t="s">
        <v>1329</v>
      </c>
      <c r="J22" s="135">
        <f t="shared" si="2"/>
        <v>200826.07624514995</v>
      </c>
      <c r="K22" s="130" t="s">
        <v>1533</v>
      </c>
      <c r="L22" s="132">
        <v>17294587.984131001</v>
      </c>
      <c r="M22" s="132">
        <v>101914.24411302297</v>
      </c>
      <c r="N22" s="132">
        <v>1599613.1034383632</v>
      </c>
      <c r="O22" s="132">
        <v>1170525.0793918082</v>
      </c>
      <c r="P22" s="132">
        <f t="shared" si="3"/>
        <v>20166640.411074195</v>
      </c>
      <c r="Q22" s="133">
        <v>77</v>
      </c>
      <c r="R22" s="136" t="s">
        <v>1329</v>
      </c>
      <c r="S22" s="135">
        <f t="shared" si="5"/>
        <v>261904.4209230415</v>
      </c>
      <c r="T22" s="202">
        <f>IFERROR((P22-G22)*100/G22,"")</f>
        <v>30.413552771569723</v>
      </c>
      <c r="U22" s="203">
        <f t="shared" si="4"/>
        <v>0</v>
      </c>
      <c r="V22" s="204">
        <f t="shared" si="7"/>
        <v>30.413552771569737</v>
      </c>
    </row>
    <row r="23" spans="1:22" s="12" customFormat="1" ht="48" x14ac:dyDescent="0.55000000000000004">
      <c r="A23" s="130" t="s">
        <v>1621</v>
      </c>
      <c r="B23" s="131" t="str">
        <f t="shared" ref="B23:B29" si="10">LEFT(A23,3)</f>
        <v>18.</v>
      </c>
      <c r="C23" s="132">
        <v>104412513.83142725</v>
      </c>
      <c r="D23" s="132">
        <v>935561.86797950044</v>
      </c>
      <c r="E23" s="132">
        <v>10483387.866172336</v>
      </c>
      <c r="F23" s="132">
        <v>4808698.0133567192</v>
      </c>
      <c r="G23" s="132">
        <f t="shared" si="9"/>
        <v>120640161.5789358</v>
      </c>
      <c r="H23" s="133">
        <v>1100</v>
      </c>
      <c r="I23" s="134" t="s">
        <v>1325</v>
      </c>
      <c r="J23" s="135">
        <f t="shared" si="2"/>
        <v>109672.87416266892</v>
      </c>
      <c r="K23" s="130" t="s">
        <v>1534</v>
      </c>
      <c r="L23" s="132">
        <v>105057796.40033723</v>
      </c>
      <c r="M23" s="132">
        <v>993430.53765120218</v>
      </c>
      <c r="N23" s="132">
        <v>10256043.573965032</v>
      </c>
      <c r="O23" s="132">
        <v>5151678.3251699898</v>
      </c>
      <c r="P23" s="132">
        <f t="shared" si="3"/>
        <v>121458948.83712345</v>
      </c>
      <c r="Q23" s="133">
        <v>1500</v>
      </c>
      <c r="R23" s="136" t="s">
        <v>1325</v>
      </c>
      <c r="S23" s="135">
        <f>P23/Q23</f>
        <v>80972.632558082303</v>
      </c>
      <c r="T23" s="202">
        <f>IFERROR((P23-(SUM(G23:G26)))*100/(SUM(G23:G26)),"")</f>
        <v>-37.017973638245309</v>
      </c>
      <c r="U23" s="203">
        <f>IFERROR((Q23-(SUM(H23:H26)))*100/(SUM(H23:H26)),"")</f>
        <v>8.1470800288392216</v>
      </c>
      <c r="V23" s="204">
        <f>IFERROR((S23-(SUM(J23:J26)))*100/(SUM(J23:J26)),"")</f>
        <v>-91.867133720464935</v>
      </c>
    </row>
    <row r="24" spans="1:22" s="12" customFormat="1" ht="48" x14ac:dyDescent="0.55000000000000004">
      <c r="A24" s="130" t="s">
        <v>1622</v>
      </c>
      <c r="B24" s="131" t="str">
        <f t="shared" si="10"/>
        <v>20.</v>
      </c>
      <c r="C24" s="132">
        <v>17775884.29790502</v>
      </c>
      <c r="D24" s="132">
        <v>135501.29175163008</v>
      </c>
      <c r="E24" s="132">
        <v>1733865.5002207637</v>
      </c>
      <c r="F24" s="132">
        <v>1226697.0909158792</v>
      </c>
      <c r="G24" s="132">
        <f t="shared" si="9"/>
        <v>20871948.180793293</v>
      </c>
      <c r="H24" s="133">
        <v>154</v>
      </c>
      <c r="I24" s="134" t="s">
        <v>1325</v>
      </c>
      <c r="J24" s="135">
        <f t="shared" si="2"/>
        <v>135532.13104411229</v>
      </c>
      <c r="K24" s="130"/>
      <c r="L24" s="132"/>
      <c r="M24" s="132"/>
      <c r="N24" s="132"/>
      <c r="O24" s="132"/>
      <c r="P24" s="132"/>
      <c r="Q24" s="133"/>
      <c r="R24" s="136"/>
      <c r="S24" s="135"/>
      <c r="T24" s="202"/>
      <c r="U24" s="203"/>
      <c r="V24" s="204"/>
    </row>
    <row r="25" spans="1:22" s="12" customFormat="1" ht="72" x14ac:dyDescent="0.55000000000000004">
      <c r="A25" s="130" t="s">
        <v>1623</v>
      </c>
      <c r="B25" s="131" t="str">
        <f t="shared" si="10"/>
        <v>26.</v>
      </c>
      <c r="C25" s="132">
        <v>28974028.162209474</v>
      </c>
      <c r="D25" s="132">
        <v>226310.59246142511</v>
      </c>
      <c r="E25" s="132">
        <v>2691552.3868842279</v>
      </c>
      <c r="F25" s="132">
        <v>2250352.2020512521</v>
      </c>
      <c r="G25" s="132">
        <f t="shared" si="9"/>
        <v>34142243.343606383</v>
      </c>
      <c r="H25" s="133">
        <v>77</v>
      </c>
      <c r="I25" s="134" t="s">
        <v>1325</v>
      </c>
      <c r="J25" s="135">
        <f>G25/H25</f>
        <v>443405.75770917378</v>
      </c>
      <c r="K25" s="130"/>
      <c r="L25" s="132"/>
      <c r="M25" s="132"/>
      <c r="N25" s="132"/>
      <c r="O25" s="132"/>
      <c r="P25" s="132"/>
      <c r="Q25" s="133"/>
      <c r="R25" s="136"/>
      <c r="S25" s="135"/>
      <c r="T25" s="202"/>
      <c r="U25" s="203"/>
      <c r="V25" s="204"/>
    </row>
    <row r="26" spans="1:22" s="12" customFormat="1" ht="72" x14ac:dyDescent="0.55000000000000004">
      <c r="A26" s="420" t="s">
        <v>1624</v>
      </c>
      <c r="B26" s="421" t="str">
        <f t="shared" si="10"/>
        <v>27.</v>
      </c>
      <c r="C26" s="422">
        <v>14258164.189102296</v>
      </c>
      <c r="D26" s="422">
        <v>101416.78331764757</v>
      </c>
      <c r="E26" s="422">
        <v>1294080.5849595328</v>
      </c>
      <c r="F26" s="422">
        <v>1538986.0684937087</v>
      </c>
      <c r="G26" s="422">
        <f t="shared" si="9"/>
        <v>17192647.625873186</v>
      </c>
      <c r="H26" s="423">
        <v>56</v>
      </c>
      <c r="I26" s="424" t="s">
        <v>1327</v>
      </c>
      <c r="J26" s="425">
        <f t="shared" si="2"/>
        <v>307011.56474773545</v>
      </c>
      <c r="K26" s="420"/>
      <c r="L26" s="422"/>
      <c r="M26" s="422"/>
      <c r="N26" s="422"/>
      <c r="O26" s="422"/>
      <c r="P26" s="422"/>
      <c r="Q26" s="423"/>
      <c r="R26" s="426"/>
      <c r="S26" s="425"/>
      <c r="T26" s="310"/>
      <c r="U26" s="311"/>
      <c r="V26" s="312"/>
    </row>
    <row r="27" spans="1:22" s="12" customFormat="1" ht="48" x14ac:dyDescent="0.55000000000000004">
      <c r="A27" s="427" t="s">
        <v>1625</v>
      </c>
      <c r="B27" s="428" t="str">
        <f t="shared" si="10"/>
        <v>19.</v>
      </c>
      <c r="C27" s="429">
        <v>60429697.573749781</v>
      </c>
      <c r="D27" s="429">
        <v>449638.25399305759</v>
      </c>
      <c r="E27" s="429">
        <v>5815118.0676386375</v>
      </c>
      <c r="F27" s="429">
        <v>2545911.5886026267</v>
      </c>
      <c r="G27" s="429">
        <f t="shared" si="9"/>
        <v>69240365.483984098</v>
      </c>
      <c r="H27" s="430">
        <v>17850</v>
      </c>
      <c r="I27" s="431" t="s">
        <v>329</v>
      </c>
      <c r="J27" s="432">
        <f t="shared" si="2"/>
        <v>3879.012071931882</v>
      </c>
      <c r="K27" s="427" t="s">
        <v>1615</v>
      </c>
      <c r="L27" s="429">
        <v>142352655.03781995</v>
      </c>
      <c r="M27" s="429">
        <v>1330105.1336387659</v>
      </c>
      <c r="N27" s="429">
        <v>13253136.033713335</v>
      </c>
      <c r="O27" s="429">
        <v>6777757.6469410015</v>
      </c>
      <c r="P27" s="429">
        <f t="shared" si="3"/>
        <v>163713653.85211307</v>
      </c>
      <c r="Q27" s="430">
        <v>11905</v>
      </c>
      <c r="R27" s="433" t="s">
        <v>329</v>
      </c>
      <c r="S27" s="432">
        <f t="shared" si="5"/>
        <v>13751.671890139694</v>
      </c>
      <c r="T27" s="320">
        <f>IFERROR((P27-G27)*100/G27,"")</f>
        <v>136.44250388883557</v>
      </c>
      <c r="U27" s="321">
        <f>IFERROR((Q27-H27)*100/H27,"")</f>
        <v>-33.305322128851543</v>
      </c>
      <c r="V27" s="322">
        <f>IFERROR((S27-J27)*100/J27,"")</f>
        <v>254.51480003491938</v>
      </c>
    </row>
    <row r="28" spans="1:22" s="12" customFormat="1" ht="48" x14ac:dyDescent="0.55000000000000004">
      <c r="A28" s="130" t="s">
        <v>1626</v>
      </c>
      <c r="B28" s="131" t="str">
        <f t="shared" si="10"/>
        <v>23.</v>
      </c>
      <c r="C28" s="132">
        <v>231658178.68179885</v>
      </c>
      <c r="D28" s="132">
        <v>2337004.8996974262</v>
      </c>
      <c r="E28" s="132">
        <v>23328085.952752065</v>
      </c>
      <c r="F28" s="132">
        <v>11595484.331742212</v>
      </c>
      <c r="G28" s="132">
        <f t="shared" si="9"/>
        <v>268918753.86599052</v>
      </c>
      <c r="H28" s="133">
        <v>6500</v>
      </c>
      <c r="I28" s="134" t="s">
        <v>329</v>
      </c>
      <c r="J28" s="135">
        <f t="shared" si="2"/>
        <v>41372.115979383154</v>
      </c>
      <c r="K28" s="130" t="s">
        <v>1535</v>
      </c>
      <c r="L28" s="132">
        <v>220618215.22049356</v>
      </c>
      <c r="M28" s="132">
        <v>4242316.2529811291</v>
      </c>
      <c r="N28" s="132">
        <v>20868630.338240311</v>
      </c>
      <c r="O28" s="132">
        <v>11687084.003688011</v>
      </c>
      <c r="P28" s="132">
        <f t="shared" si="3"/>
        <v>257416245.81540301</v>
      </c>
      <c r="Q28" s="133">
        <v>35280</v>
      </c>
      <c r="R28" s="136" t="s">
        <v>329</v>
      </c>
      <c r="S28" s="135">
        <f t="shared" si="5"/>
        <v>7296.3788496429424</v>
      </c>
      <c r="T28" s="202">
        <f t="shared" si="6"/>
        <v>-4.2773171767408664</v>
      </c>
      <c r="U28" s="203">
        <f t="shared" si="4"/>
        <v>442.76923076923077</v>
      </c>
      <c r="V28" s="204">
        <f>IFERROR((S28-J28)*100/J28,"")</f>
        <v>-82.364018187324703</v>
      </c>
    </row>
    <row r="29" spans="1:22" s="12" customFormat="1" x14ac:dyDescent="0.55000000000000004">
      <c r="A29" s="130" t="s">
        <v>1314</v>
      </c>
      <c r="B29" s="131" t="str">
        <f t="shared" si="10"/>
        <v>28.</v>
      </c>
      <c r="C29" s="132">
        <v>342779181.57498527</v>
      </c>
      <c r="D29" s="132">
        <v>3520720.9831220629</v>
      </c>
      <c r="E29" s="132">
        <v>34659874.308734395</v>
      </c>
      <c r="F29" s="132">
        <v>15537813.926465489</v>
      </c>
      <c r="G29" s="132">
        <f t="shared" si="9"/>
        <v>396497590.79330724</v>
      </c>
      <c r="H29" s="133">
        <v>9020</v>
      </c>
      <c r="I29" s="134" t="s">
        <v>329</v>
      </c>
      <c r="J29" s="135">
        <f t="shared" si="2"/>
        <v>43957.604300810119</v>
      </c>
      <c r="K29" s="130" t="s">
        <v>1536</v>
      </c>
      <c r="L29" s="132">
        <v>396208910.90483713</v>
      </c>
      <c r="M29" s="132">
        <v>2311558.7737898296</v>
      </c>
      <c r="N29" s="132">
        <v>39559472.067652829</v>
      </c>
      <c r="O29" s="132">
        <v>16609751.385914061</v>
      </c>
      <c r="P29" s="132">
        <f t="shared" si="3"/>
        <v>454689693.13219386</v>
      </c>
      <c r="Q29" s="133">
        <v>9020</v>
      </c>
      <c r="R29" s="136" t="s">
        <v>329</v>
      </c>
      <c r="S29" s="135">
        <f t="shared" si="5"/>
        <v>50409.056888269828</v>
      </c>
      <c r="T29" s="202">
        <f t="shared" si="6"/>
        <v>14.676533651177204</v>
      </c>
      <c r="U29" s="203">
        <f t="shared" si="4"/>
        <v>0</v>
      </c>
      <c r="V29" s="204">
        <f t="shared" si="7"/>
        <v>14.676533651177191</v>
      </c>
    </row>
    <row r="30" spans="1:22" s="12" customFormat="1" x14ac:dyDescent="0.55000000000000004">
      <c r="A30" s="130" t="s">
        <v>1306</v>
      </c>
      <c r="B30" s="131" t="str">
        <f>LEFT(A30,3)</f>
        <v>11.</v>
      </c>
      <c r="C30" s="132">
        <v>15929703.291202031</v>
      </c>
      <c r="D30" s="132">
        <v>121797.24861091757</v>
      </c>
      <c r="E30" s="132">
        <v>1548675.3705372047</v>
      </c>
      <c r="F30" s="132">
        <v>1150414.4597520125</v>
      </c>
      <c r="G30" s="132">
        <f t="shared" ref="G30:G35" si="11">SUM(C30:F30)</f>
        <v>18750590.370102163</v>
      </c>
      <c r="H30" s="133">
        <v>2500</v>
      </c>
      <c r="I30" s="134" t="s">
        <v>329</v>
      </c>
      <c r="J30" s="135">
        <f t="shared" si="2"/>
        <v>7500.2361480408654</v>
      </c>
      <c r="K30" s="130" t="s">
        <v>1537</v>
      </c>
      <c r="L30" s="132">
        <v>78209397.540056348</v>
      </c>
      <c r="M30" s="132">
        <v>466897.98005456873</v>
      </c>
      <c r="N30" s="132">
        <v>7907503.3457363788</v>
      </c>
      <c r="O30" s="132">
        <v>3998761.2192084724</v>
      </c>
      <c r="P30" s="132">
        <f t="shared" si="3"/>
        <v>90582560.085055783</v>
      </c>
      <c r="Q30" s="133">
        <v>3853</v>
      </c>
      <c r="R30" s="136" t="s">
        <v>329</v>
      </c>
      <c r="S30" s="135">
        <f>P30/Q30</f>
        <v>23509.618501182398</v>
      </c>
      <c r="T30" s="202">
        <f t="shared" si="6"/>
        <v>383.09177629676003</v>
      </c>
      <c r="U30" s="203">
        <f t="shared" si="4"/>
        <v>54.12</v>
      </c>
      <c r="V30" s="204">
        <f t="shared" si="7"/>
        <v>213.4517105481184</v>
      </c>
    </row>
    <row r="31" spans="1:22" s="12" customFormat="1" ht="48" x14ac:dyDescent="0.55000000000000004">
      <c r="A31" s="130" t="s">
        <v>1315</v>
      </c>
      <c r="B31" s="131" t="str">
        <f>LEFT(A31,3)</f>
        <v>29.</v>
      </c>
      <c r="C31" s="132">
        <v>11294849.774317533</v>
      </c>
      <c r="D31" s="132">
        <v>76712.177062940056</v>
      </c>
      <c r="E31" s="132">
        <v>1072541.0926639079</v>
      </c>
      <c r="F31" s="132">
        <v>961527.06614103762</v>
      </c>
      <c r="G31" s="132">
        <f t="shared" si="11"/>
        <v>13405630.110185418</v>
      </c>
      <c r="H31" s="133">
        <v>2000</v>
      </c>
      <c r="I31" s="134" t="s">
        <v>329</v>
      </c>
      <c r="J31" s="135">
        <f t="shared" si="2"/>
        <v>6702.8150550927094</v>
      </c>
      <c r="K31" s="130" t="s">
        <v>1538</v>
      </c>
      <c r="L31" s="132">
        <v>2871276.2261575963</v>
      </c>
      <c r="M31" s="132">
        <v>16312.917204592264</v>
      </c>
      <c r="N31" s="132">
        <v>213396.2140666169</v>
      </c>
      <c r="O31" s="132">
        <v>507650.05380877608</v>
      </c>
      <c r="P31" s="132">
        <f t="shared" si="3"/>
        <v>3608635.4112375816</v>
      </c>
      <c r="Q31" s="133">
        <v>2000</v>
      </c>
      <c r="R31" s="136" t="s">
        <v>329</v>
      </c>
      <c r="S31" s="135">
        <f t="shared" si="5"/>
        <v>1804.3177056187908</v>
      </c>
      <c r="T31" s="202">
        <f t="shared" si="6"/>
        <v>-73.08119512789041</v>
      </c>
      <c r="U31" s="203">
        <f t="shared" si="4"/>
        <v>0</v>
      </c>
      <c r="V31" s="204">
        <f t="shared" si="7"/>
        <v>-73.081195127890425</v>
      </c>
    </row>
    <row r="32" spans="1:22" s="12" customFormat="1" ht="48" x14ac:dyDescent="0.55000000000000004">
      <c r="A32" s="130" t="s">
        <v>1627</v>
      </c>
      <c r="B32" s="131" t="str">
        <f>LEFT(A32,3)</f>
        <v>30.</v>
      </c>
      <c r="C32" s="132">
        <v>59543134.550333776</v>
      </c>
      <c r="D32" s="132">
        <v>474975.70616246015</v>
      </c>
      <c r="E32" s="132">
        <v>6068984.3473376352</v>
      </c>
      <c r="F32" s="132">
        <v>2998673.4869725262</v>
      </c>
      <c r="G32" s="132">
        <f t="shared" si="11"/>
        <v>69085768.090806395</v>
      </c>
      <c r="H32" s="133">
        <v>12840</v>
      </c>
      <c r="I32" s="134" t="s">
        <v>329</v>
      </c>
      <c r="J32" s="135">
        <f t="shared" si="2"/>
        <v>5380.5115335519004</v>
      </c>
      <c r="K32" s="130" t="s">
        <v>1616</v>
      </c>
      <c r="L32" s="132">
        <v>379631403.43408036</v>
      </c>
      <c r="M32" s="132">
        <v>2023907.0608943584</v>
      </c>
      <c r="N32" s="132">
        <v>39650418.133260243</v>
      </c>
      <c r="O32" s="132">
        <v>19093227.341594666</v>
      </c>
      <c r="P32" s="132">
        <f t="shared" si="3"/>
        <v>440398955.96982968</v>
      </c>
      <c r="Q32" s="133">
        <v>12215</v>
      </c>
      <c r="R32" s="136" t="s">
        <v>329</v>
      </c>
      <c r="S32" s="135">
        <f t="shared" si="5"/>
        <v>36053.946456801445</v>
      </c>
      <c r="T32" s="202">
        <f t="shared" si="6"/>
        <v>537.46697495057003</v>
      </c>
      <c r="U32" s="203">
        <f t="shared" si="4"/>
        <v>-4.8676012461059193</v>
      </c>
      <c r="V32" s="204">
        <f t="shared" si="7"/>
        <v>570.08399167951836</v>
      </c>
    </row>
    <row r="33" spans="1:22" s="12" customFormat="1" ht="48" x14ac:dyDescent="0.55000000000000004">
      <c r="A33" s="130" t="s">
        <v>1301</v>
      </c>
      <c r="B33" s="131" t="str">
        <f>LEFT(A33,3)</f>
        <v xml:space="preserve">5. </v>
      </c>
      <c r="C33" s="132">
        <v>19406507.174108021</v>
      </c>
      <c r="D33" s="132">
        <v>127815.46639296759</v>
      </c>
      <c r="E33" s="132">
        <v>1729225.7693534172</v>
      </c>
      <c r="F33" s="132">
        <v>1773990.8535870977</v>
      </c>
      <c r="G33" s="132">
        <f t="shared" si="11"/>
        <v>23037539.263441503</v>
      </c>
      <c r="H33" s="133">
        <v>4300</v>
      </c>
      <c r="I33" s="134" t="s">
        <v>329</v>
      </c>
      <c r="J33" s="135">
        <f t="shared" si="2"/>
        <v>5357.5672705677916</v>
      </c>
      <c r="K33" s="130" t="s">
        <v>1539</v>
      </c>
      <c r="L33" s="132">
        <v>384391277.4942531</v>
      </c>
      <c r="M33" s="132">
        <v>2023075.4246086429</v>
      </c>
      <c r="N33" s="132">
        <v>39848630.776682161</v>
      </c>
      <c r="O33" s="132">
        <v>17737945.632494174</v>
      </c>
      <c r="P33" s="132">
        <f t="shared" si="3"/>
        <v>444000929.32803804</v>
      </c>
      <c r="Q33" s="133">
        <v>3850</v>
      </c>
      <c r="R33" s="136" t="s">
        <v>329</v>
      </c>
      <c r="S33" s="135">
        <f t="shared" si="5"/>
        <v>115324.91670858131</v>
      </c>
      <c r="T33" s="202">
        <f>IFERROR((P33-SUM(G33:G36))*100/SUM(G33:G36),"")</f>
        <v>373.59411976200164</v>
      </c>
      <c r="U33" s="203">
        <f>IFERROR((Q33-SUM(H33:H36))*100/SUM(H33:H36),"")</f>
        <v>-11.044362292051757</v>
      </c>
      <c r="V33" s="204">
        <f>IFERROR((S33-SUM(J33:J36))*100/SUM(J33:J36),"")</f>
        <v>-98.835430777734246</v>
      </c>
    </row>
    <row r="34" spans="1:22" s="12" customFormat="1" ht="48" x14ac:dyDescent="0.55000000000000004">
      <c r="A34" s="130" t="s">
        <v>1311</v>
      </c>
      <c r="B34" s="131" t="str">
        <f>LEFT(A34,3)</f>
        <v>21.</v>
      </c>
      <c r="C34" s="132">
        <v>25135418.508195918</v>
      </c>
      <c r="D34" s="132">
        <v>585726.17674237757</v>
      </c>
      <c r="E34" s="132">
        <v>2266365.1172928601</v>
      </c>
      <c r="F34" s="132">
        <v>2380148.5395318503</v>
      </c>
      <c r="G34" s="132">
        <f t="shared" si="11"/>
        <v>30367658.341763005</v>
      </c>
      <c r="H34" s="133">
        <v>8</v>
      </c>
      <c r="I34" s="134" t="s">
        <v>1326</v>
      </c>
      <c r="J34" s="135">
        <f t="shared" si="2"/>
        <v>3795957.2927203756</v>
      </c>
      <c r="K34" s="130"/>
      <c r="L34" s="132"/>
      <c r="M34" s="132"/>
      <c r="N34" s="132"/>
      <c r="O34" s="132"/>
      <c r="P34" s="132"/>
      <c r="Q34" s="133"/>
      <c r="R34" s="136"/>
      <c r="S34" s="135"/>
      <c r="T34" s="202"/>
      <c r="U34" s="203"/>
      <c r="V34" s="204"/>
    </row>
    <row r="35" spans="1:22" s="12" customFormat="1" ht="48" x14ac:dyDescent="0.55000000000000004">
      <c r="A35" s="130" t="s">
        <v>1628</v>
      </c>
      <c r="B35" s="131"/>
      <c r="C35" s="132">
        <v>12532099.111851757</v>
      </c>
      <c r="D35" s="132">
        <v>82328.377606162569</v>
      </c>
      <c r="E35" s="132">
        <v>1115691.7155477097</v>
      </c>
      <c r="F35" s="132">
        <v>1028014.695375592</v>
      </c>
      <c r="G35" s="132">
        <f t="shared" si="11"/>
        <v>14758133.900381222</v>
      </c>
      <c r="H35" s="133">
        <v>15</v>
      </c>
      <c r="I35" s="134" t="s">
        <v>329</v>
      </c>
      <c r="J35" s="135">
        <f t="shared" si="2"/>
        <v>983875.59335874813</v>
      </c>
      <c r="K35" s="130"/>
      <c r="L35" s="132"/>
      <c r="M35" s="132"/>
      <c r="N35" s="132"/>
      <c r="O35" s="132"/>
      <c r="P35" s="132"/>
      <c r="Q35" s="133"/>
      <c r="R35" s="136"/>
      <c r="S35" s="135"/>
      <c r="T35" s="202"/>
      <c r="U35" s="203"/>
      <c r="V35" s="204"/>
    </row>
    <row r="36" spans="1:22" s="12" customFormat="1" x14ac:dyDescent="0.55000000000000004">
      <c r="A36" s="130" t="s">
        <v>1312</v>
      </c>
      <c r="B36" s="131" t="str">
        <f t="shared" ref="B36:B41" si="12">LEFT(A36,3)</f>
        <v>24.</v>
      </c>
      <c r="C36" s="132">
        <v>21588741.323706903</v>
      </c>
      <c r="D36" s="132">
        <v>157331.0935082151</v>
      </c>
      <c r="E36" s="132">
        <v>1964241.5415993878</v>
      </c>
      <c r="F36" s="132">
        <v>1877714.7828859312</v>
      </c>
      <c r="G36" s="132">
        <f t="shared" ref="G36" si="13">SUM(C36:F36)</f>
        <v>25588028.741700437</v>
      </c>
      <c r="H36" s="133">
        <v>5</v>
      </c>
      <c r="I36" s="134" t="s">
        <v>1322</v>
      </c>
      <c r="J36" s="135">
        <f t="shared" si="2"/>
        <v>5117605.748340087</v>
      </c>
      <c r="K36" s="130"/>
      <c r="L36" s="132"/>
      <c r="M36" s="132"/>
      <c r="N36" s="132"/>
      <c r="O36" s="132"/>
      <c r="P36" s="132"/>
      <c r="Q36" s="133"/>
      <c r="R36" s="136"/>
      <c r="S36" s="135"/>
      <c r="T36" s="202"/>
      <c r="U36" s="203"/>
      <c r="V36" s="204"/>
    </row>
    <row r="37" spans="1:22" s="12" customFormat="1" ht="72" x14ac:dyDescent="0.55000000000000004">
      <c r="A37" s="130" t="s">
        <v>1316</v>
      </c>
      <c r="B37" s="131" t="str">
        <f t="shared" si="12"/>
        <v>31.</v>
      </c>
      <c r="C37" s="132">
        <v>31233326.167606078</v>
      </c>
      <c r="D37" s="132">
        <v>226761.67642691513</v>
      </c>
      <c r="E37" s="132">
        <v>3072506.6482784869</v>
      </c>
      <c r="F37" s="132">
        <v>1783835.0568946814</v>
      </c>
      <c r="G37" s="132">
        <f>SUM(C37:F37)</f>
        <v>36316429.54920616</v>
      </c>
      <c r="H37" s="133">
        <v>11648</v>
      </c>
      <c r="I37" s="134" t="s">
        <v>329</v>
      </c>
      <c r="J37" s="135">
        <f t="shared" si="2"/>
        <v>3117.8253390458585</v>
      </c>
      <c r="K37" s="130" t="s">
        <v>1540</v>
      </c>
      <c r="L37" s="132">
        <v>47948821.913695216</v>
      </c>
      <c r="M37" s="132">
        <v>297240.07560034271</v>
      </c>
      <c r="N37" s="132">
        <v>4804757.0483344654</v>
      </c>
      <c r="O37" s="132">
        <v>2568617.7711458271</v>
      </c>
      <c r="P37" s="132">
        <f t="shared" si="3"/>
        <v>55619436.80877585</v>
      </c>
      <c r="Q37" s="133">
        <v>11660</v>
      </c>
      <c r="R37" s="136" t="s">
        <v>329</v>
      </c>
      <c r="S37" s="135">
        <f t="shared" si="5"/>
        <v>4770.106072793812</v>
      </c>
      <c r="T37" s="202">
        <f>IFERROR((P37-G37)*100/G37,"")</f>
        <v>53.152271572885482</v>
      </c>
      <c r="U37" s="203">
        <f t="shared" si="4"/>
        <v>0.10302197802197802</v>
      </c>
      <c r="V37" s="204">
        <f t="shared" si="7"/>
        <v>52.994653454628647</v>
      </c>
    </row>
    <row r="38" spans="1:22" s="12" customFormat="1" x14ac:dyDescent="0.55000000000000004">
      <c r="A38" s="130" t="s">
        <v>1318</v>
      </c>
      <c r="B38" s="131" t="str">
        <f t="shared" si="12"/>
        <v>33.</v>
      </c>
      <c r="C38" s="132">
        <v>210824307.00670007</v>
      </c>
      <c r="D38" s="132">
        <v>2274772.1000693636</v>
      </c>
      <c r="E38" s="132">
        <v>21338301.006991345</v>
      </c>
      <c r="F38" s="132">
        <v>9702980.217910016</v>
      </c>
      <c r="G38" s="132">
        <f>SUM(C38:F38)</f>
        <v>244140360.33167082</v>
      </c>
      <c r="H38" s="133">
        <v>35280</v>
      </c>
      <c r="I38" s="134" t="s">
        <v>329</v>
      </c>
      <c r="J38" s="135">
        <f t="shared" si="2"/>
        <v>6920.0782406936178</v>
      </c>
      <c r="K38" s="130" t="s">
        <v>1541</v>
      </c>
      <c r="L38" s="132">
        <v>71164593.059005946</v>
      </c>
      <c r="M38" s="132">
        <v>1101442.9983019349</v>
      </c>
      <c r="N38" s="132">
        <v>7033656.6454906799</v>
      </c>
      <c r="O38" s="132">
        <v>3291242.5534906406</v>
      </c>
      <c r="P38" s="132">
        <f t="shared" si="3"/>
        <v>82590935.256289199</v>
      </c>
      <c r="Q38" s="133">
        <v>8820</v>
      </c>
      <c r="R38" s="136" t="s">
        <v>329</v>
      </c>
      <c r="S38" s="135">
        <f t="shared" si="5"/>
        <v>9364.0516163593202</v>
      </c>
      <c r="T38" s="202">
        <f>IFERROR((P38-G38)*100/G38,"")</f>
        <v>-66.170716245324073</v>
      </c>
      <c r="U38" s="203">
        <f t="shared" si="4"/>
        <v>-75</v>
      </c>
      <c r="V38" s="204">
        <f t="shared" si="7"/>
        <v>35.317135018703723</v>
      </c>
    </row>
    <row r="39" spans="1:22" s="12" customFormat="1" ht="72" x14ac:dyDescent="0.55000000000000004">
      <c r="A39" s="130" t="s">
        <v>1629</v>
      </c>
      <c r="B39" s="131" t="str">
        <f t="shared" si="12"/>
        <v>34.</v>
      </c>
      <c r="C39" s="132">
        <v>27424217.25401384</v>
      </c>
      <c r="D39" s="132">
        <v>208401.46598665259</v>
      </c>
      <c r="E39" s="132">
        <v>2658468.3953442145</v>
      </c>
      <c r="F39" s="132">
        <v>2096573.9859650522</v>
      </c>
      <c r="G39" s="132">
        <f t="shared" ref="G39:G40" si="14">SUM(C39:F39)</f>
        <v>32387661.101309761</v>
      </c>
      <c r="H39" s="133">
        <v>462</v>
      </c>
      <c r="I39" s="134" t="s">
        <v>1328</v>
      </c>
      <c r="J39" s="135">
        <f t="shared" si="2"/>
        <v>70103.162556947529</v>
      </c>
      <c r="K39" s="130" t="s">
        <v>1617</v>
      </c>
      <c r="L39" s="132">
        <v>15593990.686268289</v>
      </c>
      <c r="M39" s="132">
        <v>79158.018013068373</v>
      </c>
      <c r="N39" s="132">
        <v>1536406.5594458228</v>
      </c>
      <c r="O39" s="132">
        <v>1089093.0948383131</v>
      </c>
      <c r="P39" s="132">
        <f t="shared" si="3"/>
        <v>18298648.358565494</v>
      </c>
      <c r="Q39" s="133">
        <v>10410</v>
      </c>
      <c r="R39" s="136" t="s">
        <v>329</v>
      </c>
      <c r="S39" s="135">
        <f t="shared" si="5"/>
        <v>1757.7952313703645</v>
      </c>
      <c r="T39" s="202">
        <f>IFERROR((P39-SUM(G39:G41))*100/SUM(G39:G41),"")</f>
        <v>-71.583778633289242</v>
      </c>
      <c r="U39" s="203">
        <f>IFERROR((Q39-SUM(H39:H41))*100/SUM(H39:H41),"")</f>
        <v>514.52184179456901</v>
      </c>
      <c r="V39" s="204">
        <f>IFERROR((S39-SUM(J39:J41))*100/SUM(J39:J41),"")</f>
        <v>-99.067843966743936</v>
      </c>
    </row>
    <row r="40" spans="1:22" s="12" customFormat="1" ht="72" x14ac:dyDescent="0.55000000000000004">
      <c r="A40" s="130" t="s">
        <v>1630</v>
      </c>
      <c r="B40" s="131" t="str">
        <f t="shared" si="12"/>
        <v>35.</v>
      </c>
      <c r="C40" s="132">
        <v>13178883.019455858</v>
      </c>
      <c r="D40" s="132">
        <v>86421.24429787758</v>
      </c>
      <c r="E40" s="132">
        <v>1185734.3817692362</v>
      </c>
      <c r="F40" s="132">
        <v>1499484.6393190485</v>
      </c>
      <c r="G40" s="132">
        <f t="shared" si="14"/>
        <v>15950523.28484202</v>
      </c>
      <c r="H40" s="133">
        <v>154</v>
      </c>
      <c r="I40" s="134" t="s">
        <v>1328</v>
      </c>
      <c r="J40" s="135">
        <f t="shared" si="2"/>
        <v>103574.82652494818</v>
      </c>
      <c r="K40" s="130"/>
      <c r="L40" s="132"/>
      <c r="M40" s="132"/>
      <c r="N40" s="132"/>
      <c r="O40" s="132"/>
      <c r="P40" s="132"/>
      <c r="Q40" s="133"/>
      <c r="R40" s="136"/>
      <c r="S40" s="135"/>
      <c r="T40" s="202"/>
      <c r="U40" s="203"/>
      <c r="V40" s="204"/>
    </row>
    <row r="41" spans="1:22" s="12" customFormat="1" ht="48" x14ac:dyDescent="0.55000000000000004">
      <c r="A41" s="130" t="s">
        <v>1631</v>
      </c>
      <c r="B41" s="131" t="str">
        <f t="shared" si="12"/>
        <v>37.</v>
      </c>
      <c r="C41" s="132">
        <v>13335412.027982324</v>
      </c>
      <c r="D41" s="132">
        <v>83855.868655205064</v>
      </c>
      <c r="E41" s="132">
        <v>1151991.5529702716</v>
      </c>
      <c r="F41" s="132">
        <v>1485635.7296119479</v>
      </c>
      <c r="G41" s="132">
        <f t="shared" ref="G41:G46" si="15">SUM(C41:F41)</f>
        <v>16056895.179219749</v>
      </c>
      <c r="H41" s="133">
        <v>1078</v>
      </c>
      <c r="I41" s="134" t="s">
        <v>329</v>
      </c>
      <c r="J41" s="135">
        <f t="shared" si="2"/>
        <v>14895.079015973794</v>
      </c>
      <c r="K41" s="130"/>
      <c r="L41" s="132"/>
      <c r="M41" s="132"/>
      <c r="N41" s="132"/>
      <c r="O41" s="132"/>
      <c r="P41" s="132"/>
      <c r="Q41" s="133"/>
      <c r="R41" s="136"/>
      <c r="S41" s="135"/>
      <c r="T41" s="202"/>
      <c r="U41" s="203"/>
      <c r="V41" s="204"/>
    </row>
    <row r="42" spans="1:22" s="12" customFormat="1" ht="72" x14ac:dyDescent="0.55000000000000004">
      <c r="A42" s="130" t="s">
        <v>1319</v>
      </c>
      <c r="B42" s="131"/>
      <c r="C42" s="132">
        <v>12495018.388867347</v>
      </c>
      <c r="D42" s="132">
        <v>81406.563616642583</v>
      </c>
      <c r="E42" s="132">
        <v>1081913.7106882248</v>
      </c>
      <c r="F42" s="132">
        <v>1485061.1123063269</v>
      </c>
      <c r="G42" s="132">
        <f t="shared" si="15"/>
        <v>15143399.77547854</v>
      </c>
      <c r="H42" s="133">
        <v>120</v>
      </c>
      <c r="I42" s="134" t="s">
        <v>329</v>
      </c>
      <c r="J42" s="135">
        <f t="shared" si="2"/>
        <v>126194.99812898783</v>
      </c>
      <c r="K42" s="130" t="s">
        <v>1542</v>
      </c>
      <c r="L42" s="132">
        <v>392295060.95833033</v>
      </c>
      <c r="M42" s="132">
        <v>2179648.5168041093</v>
      </c>
      <c r="N42" s="132">
        <v>40977258.790305845</v>
      </c>
      <c r="O42" s="132">
        <v>19183608.023885578</v>
      </c>
      <c r="P42" s="132">
        <f t="shared" si="3"/>
        <v>454635576.28932583</v>
      </c>
      <c r="Q42" s="133">
        <v>120</v>
      </c>
      <c r="R42" s="136" t="s">
        <v>329</v>
      </c>
      <c r="S42" s="135">
        <f t="shared" si="5"/>
        <v>3788629.8024110487</v>
      </c>
      <c r="T42" s="202">
        <f>IFERROR((P42-G42)*100/G42,"")</f>
        <v>2902.2028278320286</v>
      </c>
      <c r="U42" s="203">
        <f t="shared" si="4"/>
        <v>0</v>
      </c>
      <c r="V42" s="204">
        <f t="shared" si="7"/>
        <v>2902.202827832029</v>
      </c>
    </row>
    <row r="43" spans="1:22" s="12" customFormat="1" ht="48" x14ac:dyDescent="0.55000000000000004">
      <c r="A43" s="130" t="s">
        <v>1317</v>
      </c>
      <c r="B43" s="131" t="str">
        <f>LEFT(A43,3)</f>
        <v>32.</v>
      </c>
      <c r="C43" s="132">
        <v>18463708.507309534</v>
      </c>
      <c r="D43" s="132">
        <v>527070.16727094003</v>
      </c>
      <c r="E43" s="132">
        <v>1666838.8988079084</v>
      </c>
      <c r="F43" s="132">
        <v>1600892.1087650377</v>
      </c>
      <c r="G43" s="132">
        <f t="shared" si="15"/>
        <v>22258509.682153419</v>
      </c>
      <c r="H43" s="133">
        <v>1800</v>
      </c>
      <c r="I43" s="134" t="s">
        <v>329</v>
      </c>
      <c r="J43" s="135">
        <f t="shared" si="2"/>
        <v>12365.838712307455</v>
      </c>
      <c r="K43" s="130" t="s">
        <v>1543</v>
      </c>
      <c r="L43" s="132">
        <v>34878070.436328262</v>
      </c>
      <c r="M43" s="132">
        <v>199105.64803469885</v>
      </c>
      <c r="N43" s="132">
        <v>3487022.3306983826</v>
      </c>
      <c r="O43" s="132">
        <v>2073738.2305377193</v>
      </c>
      <c r="P43" s="132">
        <f t="shared" si="3"/>
        <v>40637936.645599067</v>
      </c>
      <c r="Q43" s="133">
        <v>2000</v>
      </c>
      <c r="R43" s="136" t="s">
        <v>329</v>
      </c>
      <c r="S43" s="135">
        <f t="shared" si="5"/>
        <v>20318.968322799534</v>
      </c>
      <c r="T43" s="202">
        <f t="shared" si="6"/>
        <v>82.572585612872516</v>
      </c>
      <c r="U43" s="203">
        <f t="shared" si="4"/>
        <v>11.111111111111111</v>
      </c>
      <c r="V43" s="204">
        <f t="shared" si="7"/>
        <v>64.315327051585257</v>
      </c>
    </row>
    <row r="44" spans="1:22" s="12" customFormat="1" x14ac:dyDescent="0.55000000000000004">
      <c r="A44" s="130" t="s">
        <v>1305</v>
      </c>
      <c r="B44" s="131" t="str">
        <f>LEFT(A44,3)</f>
        <v>10.</v>
      </c>
      <c r="C44" s="132">
        <v>16991086.63563798</v>
      </c>
      <c r="D44" s="132">
        <v>121068.48963696757</v>
      </c>
      <c r="E44" s="132">
        <v>1631274.9114005426</v>
      </c>
      <c r="F44" s="132">
        <v>1219768.4374341313</v>
      </c>
      <c r="G44" s="132">
        <f t="shared" si="15"/>
        <v>19963198.47410962</v>
      </c>
      <c r="H44" s="133">
        <v>2417</v>
      </c>
      <c r="I44" s="134" t="s">
        <v>329</v>
      </c>
      <c r="J44" s="135">
        <f t="shared" si="2"/>
        <v>8259.4946107197429</v>
      </c>
      <c r="K44" s="130" t="s">
        <v>1544</v>
      </c>
      <c r="L44" s="132">
        <v>32914876.254742604</v>
      </c>
      <c r="M44" s="132">
        <v>283291.35129722906</v>
      </c>
      <c r="N44" s="132">
        <v>3233963.6826144946</v>
      </c>
      <c r="O44" s="132">
        <v>1728020.6140707622</v>
      </c>
      <c r="P44" s="132">
        <f t="shared" si="3"/>
        <v>38160151.902725093</v>
      </c>
      <c r="Q44" s="133">
        <v>16503</v>
      </c>
      <c r="R44" s="136" t="s">
        <v>329</v>
      </c>
      <c r="S44" s="135">
        <f t="shared" si="5"/>
        <v>2312.3160578516085</v>
      </c>
      <c r="T44" s="250">
        <f>IFERROR((P44-SUM(G44:G46))*100/SUM(G44:G46),"")</f>
        <v>-40.475554410993595</v>
      </c>
      <c r="U44" s="251">
        <f>IFERROR((Q44-SUM(H44:H46))*100/SUM(H44:H46),"")</f>
        <v>-53.033752632477658</v>
      </c>
      <c r="V44" s="252">
        <f>IFERROR((S44-SUM(J44:J46))*100/SUM(J44:J46),"")</f>
        <v>-78.893039957737415</v>
      </c>
    </row>
    <row r="45" spans="1:22" s="12" customFormat="1" x14ac:dyDescent="0.55000000000000004">
      <c r="A45" s="130" t="s">
        <v>1313</v>
      </c>
      <c r="B45" s="131" t="str">
        <f>LEFT(A45,3)</f>
        <v>25.</v>
      </c>
      <c r="C45" s="132">
        <v>16217470.150700163</v>
      </c>
      <c r="D45" s="132">
        <v>103633.94714799008</v>
      </c>
      <c r="E45" s="132">
        <v>1478059.6416077453</v>
      </c>
      <c r="F45" s="132">
        <v>1646578.1213963707</v>
      </c>
      <c r="G45" s="132">
        <f t="shared" si="15"/>
        <v>19445741.860852268</v>
      </c>
      <c r="H45" s="133">
        <v>16221</v>
      </c>
      <c r="I45" s="134" t="s">
        <v>329</v>
      </c>
      <c r="J45" s="135">
        <f t="shared" si="2"/>
        <v>1198.8004352908124</v>
      </c>
      <c r="K45" s="130"/>
      <c r="L45" s="132"/>
      <c r="M45" s="132"/>
      <c r="N45" s="132"/>
      <c r="O45" s="132"/>
      <c r="P45" s="132"/>
      <c r="Q45" s="133"/>
      <c r="R45" s="136"/>
      <c r="S45" s="135"/>
      <c r="T45" s="202"/>
      <c r="U45" s="203"/>
      <c r="V45" s="204"/>
    </row>
    <row r="46" spans="1:22" ht="48" x14ac:dyDescent="0.55000000000000004">
      <c r="A46" s="130" t="s">
        <v>1320</v>
      </c>
      <c r="B46" s="131" t="str">
        <f>LEFT(A46,3)</f>
        <v>38.</v>
      </c>
      <c r="C46" s="132">
        <v>20763519.47520788</v>
      </c>
      <c r="D46" s="132">
        <v>156216.78820585262</v>
      </c>
      <c r="E46" s="132">
        <v>1967135.8336761901</v>
      </c>
      <c r="F46" s="132">
        <v>1812557.7091946753</v>
      </c>
      <c r="G46" s="132">
        <f t="shared" si="15"/>
        <v>24699429.806284595</v>
      </c>
      <c r="H46" s="133">
        <v>16500</v>
      </c>
      <c r="I46" s="134" t="s">
        <v>329</v>
      </c>
      <c r="J46" s="135">
        <f t="shared" si="2"/>
        <v>1496.9351397748239</v>
      </c>
      <c r="K46" s="130"/>
      <c r="L46" s="132"/>
      <c r="M46" s="132"/>
      <c r="N46" s="132"/>
      <c r="O46" s="132"/>
      <c r="P46" s="132"/>
      <c r="Q46" s="133"/>
      <c r="R46" s="136"/>
      <c r="S46" s="135"/>
      <c r="T46" s="202"/>
      <c r="U46" s="203"/>
      <c r="V46" s="204"/>
    </row>
    <row r="47" spans="1:22" x14ac:dyDescent="0.55000000000000004">
      <c r="A47" s="286"/>
      <c r="B47" s="286"/>
      <c r="C47" s="286"/>
      <c r="D47" s="286"/>
      <c r="E47" s="286"/>
      <c r="F47" s="286"/>
      <c r="G47" s="286"/>
      <c r="H47" s="286"/>
      <c r="I47" s="286"/>
      <c r="J47" s="287"/>
      <c r="K47" s="130" t="s">
        <v>1545</v>
      </c>
      <c r="L47" s="132">
        <v>32770220.109810803</v>
      </c>
      <c r="M47" s="132">
        <v>210777.24671113127</v>
      </c>
      <c r="N47" s="132">
        <v>3163471.4303592676</v>
      </c>
      <c r="O47" s="132">
        <v>2274084.5475885188</v>
      </c>
      <c r="P47" s="132">
        <f t="shared" si="3"/>
        <v>38418553.334469721</v>
      </c>
      <c r="Q47" s="133">
        <v>66012</v>
      </c>
      <c r="R47" s="136" t="s">
        <v>329</v>
      </c>
      <c r="S47" s="135">
        <f t="shared" si="5"/>
        <v>581.99347595088352</v>
      </c>
      <c r="T47" s="202"/>
      <c r="U47" s="203"/>
      <c r="V47" s="204"/>
    </row>
    <row r="48" spans="1:22" ht="24.75" thickBot="1" x14ac:dyDescent="0.6">
      <c r="A48" s="288"/>
      <c r="B48" s="288"/>
      <c r="C48" s="288"/>
      <c r="D48" s="288"/>
      <c r="E48" s="288"/>
      <c r="F48" s="288"/>
      <c r="G48" s="288"/>
      <c r="H48" s="288"/>
      <c r="I48" s="289"/>
      <c r="J48" s="290"/>
      <c r="K48" s="296" t="s">
        <v>1546</v>
      </c>
      <c r="L48" s="297">
        <v>2992585.3687335178</v>
      </c>
      <c r="M48" s="297">
        <v>30170.712195233704</v>
      </c>
      <c r="N48" s="297">
        <v>216244.94380248117</v>
      </c>
      <c r="O48" s="297">
        <v>500396.42268073745</v>
      </c>
      <c r="P48" s="297">
        <f t="shared" si="3"/>
        <v>3739397.4474119702</v>
      </c>
      <c r="Q48" s="298">
        <v>59</v>
      </c>
      <c r="R48" s="299" t="s">
        <v>330</v>
      </c>
      <c r="S48" s="300">
        <f t="shared" si="5"/>
        <v>63379.61775274526</v>
      </c>
      <c r="T48" s="264"/>
      <c r="U48" s="265"/>
      <c r="V48" s="301"/>
    </row>
    <row r="49" spans="1:19" ht="24.75" hidden="1" thickBot="1" x14ac:dyDescent="0.6">
      <c r="A49" s="12"/>
      <c r="B49" s="12"/>
      <c r="C49" s="12"/>
      <c r="D49" s="12"/>
      <c r="E49" s="12"/>
      <c r="F49" s="12"/>
      <c r="G49" s="12"/>
      <c r="H49" s="12"/>
      <c r="I49" s="12"/>
      <c r="J49" s="12"/>
      <c r="K49" s="291"/>
      <c r="L49" s="292"/>
      <c r="M49" s="292"/>
      <c r="N49" s="292"/>
      <c r="O49" s="292"/>
      <c r="P49" s="292"/>
      <c r="Q49" s="293"/>
      <c r="R49" s="294"/>
      <c r="S49" s="295"/>
    </row>
    <row r="50" spans="1:19" ht="24.75" thickBot="1" x14ac:dyDescent="0.6">
      <c r="A50" s="61" t="s">
        <v>335</v>
      </c>
      <c r="B50" s="120"/>
      <c r="C50" s="9">
        <f>SUM(C7:C49)</f>
        <v>4859486192.7400055</v>
      </c>
      <c r="D50" s="9">
        <f>SUM(D7:D49)</f>
        <v>33976141.180000007</v>
      </c>
      <c r="E50" s="9">
        <f>SUM(E7:E49)</f>
        <v>497270438.0200004</v>
      </c>
      <c r="F50" s="9">
        <f>SUM(F7:F49)</f>
        <v>256800220.03999954</v>
      </c>
      <c r="G50" s="9">
        <f>SUM(G7:G49)</f>
        <v>5647532991.9800014</v>
      </c>
      <c r="H50" s="76"/>
      <c r="I50" s="77"/>
      <c r="J50" s="9"/>
      <c r="K50" s="61" t="s">
        <v>341</v>
      </c>
      <c r="L50" s="9">
        <f t="shared" ref="L50:P50" si="16">SUM(L7:L49)</f>
        <v>5108683703.3000011</v>
      </c>
      <c r="M50" s="9">
        <f t="shared" si="16"/>
        <v>30001829.029999997</v>
      </c>
      <c r="N50" s="9">
        <f t="shared" si="16"/>
        <v>520695248.18000031</v>
      </c>
      <c r="O50" s="9">
        <f t="shared" si="16"/>
        <v>262744190.01000032</v>
      </c>
      <c r="P50" s="9">
        <f t="shared" si="16"/>
        <v>5922124970.5200043</v>
      </c>
      <c r="Q50" s="25"/>
      <c r="R50" s="78"/>
      <c r="S50" s="62"/>
    </row>
    <row r="51" spans="1:19" x14ac:dyDescent="0.55000000000000004">
      <c r="C51" s="10"/>
    </row>
    <row r="52" spans="1:19" x14ac:dyDescent="0.55000000000000004">
      <c r="G52" s="121">
        <v>5647532991.9800014</v>
      </c>
      <c r="P52" s="10">
        <v>5922124970.5200005</v>
      </c>
    </row>
    <row r="53" spans="1:19" x14ac:dyDescent="0.55000000000000004">
      <c r="G53" s="122">
        <f>G52-G50</f>
        <v>0</v>
      </c>
      <c r="P53" s="10">
        <f>P50-P52</f>
        <v>0</v>
      </c>
    </row>
  </sheetData>
  <mergeCells count="23">
    <mergeCell ref="M4:M6"/>
    <mergeCell ref="N4:N6"/>
    <mergeCell ref="A4:A6"/>
    <mergeCell ref="R4:R6"/>
    <mergeCell ref="P4:P6"/>
    <mergeCell ref="Q4:Q6"/>
    <mergeCell ref="I4:I6"/>
    <mergeCell ref="A1:V1"/>
    <mergeCell ref="A2:V2"/>
    <mergeCell ref="T3:V3"/>
    <mergeCell ref="C4:C6"/>
    <mergeCell ref="D4:D6"/>
    <mergeCell ref="E4:E6"/>
    <mergeCell ref="F4:F6"/>
    <mergeCell ref="A3:J3"/>
    <mergeCell ref="K4:K6"/>
    <mergeCell ref="K3:S3"/>
    <mergeCell ref="S4:S6"/>
    <mergeCell ref="O4:O6"/>
    <mergeCell ref="G4:G6"/>
    <mergeCell ref="H4:H6"/>
    <mergeCell ref="J4:J6"/>
    <mergeCell ref="L4:L6"/>
  </mergeCells>
  <phoneticPr fontId="4" type="noConversion"/>
  <conditionalFormatting sqref="T7:V48">
    <cfRule type="cellIs" dxfId="29" priority="1" operator="lessThan">
      <formula>-20</formula>
    </cfRule>
    <cfRule type="cellIs" dxfId="28" priority="2" operator="greaterThan">
      <formula>20</formula>
    </cfRule>
  </conditionalFormatting>
  <pageMargins left="0.9055118110236221" right="0.19685039370078741" top="0.98425196850393704" bottom="0.51181102362204722" header="0.51181102362204722" footer="0.51181102362204722"/>
  <pageSetup paperSize="5"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3"/>
  <sheetViews>
    <sheetView view="pageLayout" topLeftCell="H1" zoomScale="85" zoomScaleNormal="55" zoomScaleSheetLayoutView="55" zoomScalePageLayoutView="85" workbookViewId="0">
      <selection activeCell="I41" sqref="I41"/>
    </sheetView>
  </sheetViews>
  <sheetFormatPr defaultRowHeight="24" x14ac:dyDescent="0.55000000000000004"/>
  <cols>
    <col min="1" max="1" width="41.140625" style="1" customWidth="1"/>
    <col min="2" max="2" width="19.85546875" style="1" bestFit="1" customWidth="1"/>
    <col min="3" max="3" width="16.5703125" style="1" bestFit="1" customWidth="1"/>
    <col min="4" max="5" width="17.85546875" style="1" bestFit="1" customWidth="1"/>
    <col min="6" max="6" width="19.85546875" style="1" bestFit="1" customWidth="1"/>
    <col min="7" max="7" width="11.85546875" style="1" bestFit="1" customWidth="1"/>
    <col min="8" max="8" width="13.7109375" style="11" customWidth="1"/>
    <col min="9" max="9" width="13.28515625" style="1" customWidth="1"/>
    <col min="10" max="10" width="47.140625" style="59" customWidth="1"/>
    <col min="11" max="11" width="19.85546875" style="1" bestFit="1" customWidth="1"/>
    <col min="12" max="12" width="16.5703125" style="1" bestFit="1" customWidth="1"/>
    <col min="13" max="14" width="17.85546875" style="1" bestFit="1" customWidth="1"/>
    <col min="15" max="15" width="19.85546875" style="1" bestFit="1" customWidth="1"/>
    <col min="16" max="16" width="10" style="1" customWidth="1"/>
    <col min="17" max="17" width="12.7109375" style="59" customWidth="1"/>
    <col min="18" max="18" width="13.85546875" style="1" bestFit="1" customWidth="1"/>
    <col min="19" max="19" width="14.5703125" style="1" bestFit="1" customWidth="1"/>
    <col min="20" max="20" width="10.42578125" style="1" bestFit="1" customWidth="1"/>
    <col min="21" max="21" width="9.42578125" style="1" customWidth="1"/>
    <col min="22" max="23" width="9.140625" style="1"/>
    <col min="24" max="24" width="11.5703125" style="1" bestFit="1" customWidth="1"/>
    <col min="25" max="16384" width="9.140625" style="1"/>
  </cols>
  <sheetData>
    <row r="1" spans="1:21" x14ac:dyDescent="0.55000000000000004">
      <c r="A1" s="374" t="str">
        <f>'ตารางที่ 7'!A1:U1</f>
        <v>ตารางเปรียบเทียบผลการคำนวณต้นทุนผลผลิตระหว่างปีงบประมาณ พ.ศ. 2567 และ ปีงบประมาณ พ.ศ. 2568</v>
      </c>
      <c r="B1" s="374"/>
      <c r="C1" s="374"/>
      <c r="D1" s="374"/>
      <c r="E1" s="374"/>
      <c r="F1" s="374"/>
      <c r="G1" s="374"/>
      <c r="H1" s="374"/>
      <c r="I1" s="374"/>
      <c r="J1" s="374"/>
      <c r="K1" s="374"/>
      <c r="L1" s="374"/>
      <c r="M1" s="374"/>
      <c r="N1" s="374"/>
      <c r="O1" s="374"/>
      <c r="P1" s="374"/>
      <c r="Q1" s="374"/>
      <c r="R1" s="374"/>
      <c r="S1" s="374"/>
      <c r="T1" s="374"/>
      <c r="U1" s="374"/>
    </row>
    <row r="2" spans="1:21" ht="24.75" thickBot="1" x14ac:dyDescent="0.6">
      <c r="A2" s="375" t="s">
        <v>1527</v>
      </c>
      <c r="B2" s="375"/>
      <c r="C2" s="375"/>
      <c r="D2" s="375"/>
      <c r="E2" s="375"/>
      <c r="F2" s="375"/>
      <c r="G2" s="375"/>
      <c r="H2" s="375"/>
      <c r="I2" s="375"/>
      <c r="J2" s="375"/>
      <c r="K2" s="375"/>
      <c r="L2" s="375"/>
      <c r="M2" s="375"/>
      <c r="N2" s="375"/>
      <c r="O2" s="375"/>
      <c r="P2" s="375"/>
      <c r="Q2" s="375"/>
      <c r="R2" s="375"/>
      <c r="S2" s="375"/>
      <c r="T2" s="375"/>
      <c r="U2" s="375"/>
    </row>
    <row r="3" spans="1:21" ht="24.75" thickBot="1" x14ac:dyDescent="0.6">
      <c r="A3" s="382" t="s">
        <v>1393</v>
      </c>
      <c r="B3" s="383"/>
      <c r="C3" s="383"/>
      <c r="D3" s="383"/>
      <c r="E3" s="383"/>
      <c r="F3" s="383"/>
      <c r="G3" s="383"/>
      <c r="H3" s="383"/>
      <c r="I3" s="384"/>
      <c r="J3" s="382" t="s">
        <v>1582</v>
      </c>
      <c r="K3" s="383"/>
      <c r="L3" s="383"/>
      <c r="M3" s="383"/>
      <c r="N3" s="383"/>
      <c r="O3" s="383"/>
      <c r="P3" s="383"/>
      <c r="Q3" s="383"/>
      <c r="R3" s="384"/>
      <c r="S3" s="376" t="s">
        <v>324</v>
      </c>
      <c r="T3" s="377"/>
      <c r="U3" s="378"/>
    </row>
    <row r="4" spans="1:21" ht="48" x14ac:dyDescent="0.55000000000000004">
      <c r="A4" s="385" t="s">
        <v>332</v>
      </c>
      <c r="B4" s="379" t="s">
        <v>316</v>
      </c>
      <c r="C4" s="379" t="s">
        <v>317</v>
      </c>
      <c r="D4" s="379" t="s">
        <v>318</v>
      </c>
      <c r="E4" s="379" t="s">
        <v>319</v>
      </c>
      <c r="F4" s="379" t="s">
        <v>320</v>
      </c>
      <c r="G4" s="379" t="s">
        <v>321</v>
      </c>
      <c r="H4" s="379" t="s">
        <v>322</v>
      </c>
      <c r="I4" s="387" t="s">
        <v>323</v>
      </c>
      <c r="J4" s="393" t="s">
        <v>332</v>
      </c>
      <c r="K4" s="379" t="s">
        <v>316</v>
      </c>
      <c r="L4" s="379" t="s">
        <v>317</v>
      </c>
      <c r="M4" s="379" t="s">
        <v>318</v>
      </c>
      <c r="N4" s="379" t="s">
        <v>319</v>
      </c>
      <c r="O4" s="379" t="s">
        <v>320</v>
      </c>
      <c r="P4" s="379" t="s">
        <v>321</v>
      </c>
      <c r="Q4" s="390" t="s">
        <v>322</v>
      </c>
      <c r="R4" s="387" t="s">
        <v>323</v>
      </c>
      <c r="S4" s="3" t="s">
        <v>320</v>
      </c>
      <c r="T4" s="27" t="s">
        <v>322</v>
      </c>
      <c r="U4" s="353" t="s">
        <v>323</v>
      </c>
    </row>
    <row r="5" spans="1:21" x14ac:dyDescent="0.55000000000000004">
      <c r="A5" s="385"/>
      <c r="B5" s="380"/>
      <c r="C5" s="380"/>
      <c r="D5" s="380"/>
      <c r="E5" s="380"/>
      <c r="F5" s="380"/>
      <c r="G5" s="380"/>
      <c r="H5" s="380"/>
      <c r="I5" s="388"/>
      <c r="J5" s="393"/>
      <c r="K5" s="380"/>
      <c r="L5" s="380"/>
      <c r="M5" s="380"/>
      <c r="N5" s="380"/>
      <c r="O5" s="380"/>
      <c r="P5" s="380"/>
      <c r="Q5" s="391"/>
      <c r="R5" s="388"/>
      <c r="S5" s="29" t="s">
        <v>326</v>
      </c>
      <c r="T5" s="30" t="s">
        <v>326</v>
      </c>
      <c r="U5" s="31" t="s">
        <v>326</v>
      </c>
    </row>
    <row r="6" spans="1:21" ht="24.75" thickBot="1" x14ac:dyDescent="0.6">
      <c r="A6" s="386"/>
      <c r="B6" s="381"/>
      <c r="C6" s="381"/>
      <c r="D6" s="381"/>
      <c r="E6" s="381"/>
      <c r="F6" s="381"/>
      <c r="G6" s="381"/>
      <c r="H6" s="381"/>
      <c r="I6" s="389"/>
      <c r="J6" s="394"/>
      <c r="K6" s="381"/>
      <c r="L6" s="381"/>
      <c r="M6" s="381"/>
      <c r="N6" s="381"/>
      <c r="O6" s="381"/>
      <c r="P6" s="381"/>
      <c r="Q6" s="392"/>
      <c r="R6" s="389"/>
      <c r="S6" s="32" t="s">
        <v>325</v>
      </c>
      <c r="T6" s="33" t="s">
        <v>325</v>
      </c>
      <c r="U6" s="34" t="s">
        <v>325</v>
      </c>
    </row>
    <row r="7" spans="1:21" s="12" customFormat="1" x14ac:dyDescent="0.55000000000000004">
      <c r="A7" s="137" t="s">
        <v>1354</v>
      </c>
      <c r="B7" s="138">
        <v>36563196.97055348</v>
      </c>
      <c r="C7" s="138">
        <v>225686.33675524002</v>
      </c>
      <c r="D7" s="138">
        <v>2615549.7150611836</v>
      </c>
      <c r="E7" s="138">
        <v>2626872.8333515851</v>
      </c>
      <c r="F7" s="138">
        <f t="shared" ref="F7:F9" si="0">SUM(B7:E7)</f>
        <v>42031305.855721481</v>
      </c>
      <c r="G7" s="139">
        <v>3700</v>
      </c>
      <c r="H7" s="140" t="s">
        <v>329</v>
      </c>
      <c r="I7" s="141">
        <f t="shared" ref="I7:I9" si="1">F7/G7</f>
        <v>11359.812393438238</v>
      </c>
      <c r="J7" s="142" t="s">
        <v>1354</v>
      </c>
      <c r="K7" s="138">
        <v>54274130.004365943</v>
      </c>
      <c r="L7" s="138">
        <v>635205.9485079475</v>
      </c>
      <c r="M7" s="138">
        <v>4277132.4221517686</v>
      </c>
      <c r="N7" s="138">
        <v>4648821.0938876783</v>
      </c>
      <c r="O7" s="138">
        <v>63835289.468913339</v>
      </c>
      <c r="P7" s="139">
        <v>2590</v>
      </c>
      <c r="Q7" s="143" t="s">
        <v>329</v>
      </c>
      <c r="R7" s="141">
        <v>24646.829910777353</v>
      </c>
      <c r="S7" s="199">
        <f t="shared" ref="S7:S44" si="2">(O7-F7)*100/F7</f>
        <v>51.875579807196985</v>
      </c>
      <c r="T7" s="200">
        <f t="shared" ref="T7:T44" si="3">(P7-G7)*100/G7</f>
        <v>-30</v>
      </c>
      <c r="U7" s="201">
        <f t="shared" ref="U7:U43" si="4">(R7-I7)*100/I7</f>
        <v>116.96511401028143</v>
      </c>
    </row>
    <row r="8" spans="1:21" s="12" customFormat="1" ht="48" x14ac:dyDescent="0.55000000000000004">
      <c r="A8" s="144" t="s">
        <v>1355</v>
      </c>
      <c r="B8" s="145">
        <v>1167805463.4843276</v>
      </c>
      <c r="C8" s="145">
        <v>7385638.2747135703</v>
      </c>
      <c r="D8" s="145">
        <v>121245778.42359976</v>
      </c>
      <c r="E8" s="145">
        <v>55775426.678399183</v>
      </c>
      <c r="F8" s="145">
        <f t="shared" si="0"/>
        <v>1352212306.8610399</v>
      </c>
      <c r="G8" s="146">
        <v>10806</v>
      </c>
      <c r="H8" s="147" t="s">
        <v>1321</v>
      </c>
      <c r="I8" s="148">
        <f t="shared" si="1"/>
        <v>125135.32360364981</v>
      </c>
      <c r="J8" s="149" t="s">
        <v>1355</v>
      </c>
      <c r="K8" s="145">
        <v>36018036.795627154</v>
      </c>
      <c r="L8" s="145">
        <v>121548.91170086883</v>
      </c>
      <c r="M8" s="145">
        <v>2455362.226864134</v>
      </c>
      <c r="N8" s="145">
        <v>4879608.2572641559</v>
      </c>
      <c r="O8" s="145">
        <v>43474556.191456318</v>
      </c>
      <c r="P8" s="146">
        <v>10527</v>
      </c>
      <c r="Q8" s="150" t="s">
        <v>1321</v>
      </c>
      <c r="R8" s="148">
        <v>4129.8144002523341</v>
      </c>
      <c r="S8" s="202">
        <f t="shared" si="2"/>
        <v>-96.784931184927899</v>
      </c>
      <c r="T8" s="203">
        <f t="shared" si="3"/>
        <v>-2.5818989450305385</v>
      </c>
      <c r="U8" s="204">
        <f t="shared" si="4"/>
        <v>-96.699721324625344</v>
      </c>
    </row>
    <row r="9" spans="1:21" s="12" customFormat="1" ht="48" x14ac:dyDescent="0.55000000000000004">
      <c r="A9" s="144" t="s">
        <v>1356</v>
      </c>
      <c r="B9" s="145">
        <v>44649121.378338724</v>
      </c>
      <c r="C9" s="145">
        <v>396196.88476980268</v>
      </c>
      <c r="D9" s="145">
        <v>4497790.4801178444</v>
      </c>
      <c r="E9" s="145">
        <v>2340755.9470447577</v>
      </c>
      <c r="F9" s="145">
        <f t="shared" si="0"/>
        <v>51883864.690271132</v>
      </c>
      <c r="G9" s="146">
        <v>2550</v>
      </c>
      <c r="H9" s="147" t="s">
        <v>330</v>
      </c>
      <c r="I9" s="148">
        <f t="shared" si="1"/>
        <v>20346.613604027894</v>
      </c>
      <c r="J9" s="149" t="s">
        <v>1553</v>
      </c>
      <c r="K9" s="145">
        <v>7065685.4853396928</v>
      </c>
      <c r="L9" s="145">
        <v>43233.595382456064</v>
      </c>
      <c r="M9" s="145">
        <v>642336.07149074902</v>
      </c>
      <c r="N9" s="145">
        <v>688666.52486603858</v>
      </c>
      <c r="O9" s="145">
        <v>8439921.6770789362</v>
      </c>
      <c r="P9" s="146">
        <v>1108</v>
      </c>
      <c r="Q9" s="150" t="s">
        <v>330</v>
      </c>
      <c r="R9" s="148">
        <v>7617.2578312986789</v>
      </c>
      <c r="S9" s="202">
        <f>(SUM(O9:O10)-F9)*100/F9</f>
        <v>803.55039399821908</v>
      </c>
      <c r="T9" s="203">
        <f>(SUM(P9:P10)-G9)*100/G9</f>
        <v>-55.607843137254903</v>
      </c>
      <c r="U9" s="204">
        <f>(SUM(R9:R10)-I9)*100/I9</f>
        <v>94211.303530248886</v>
      </c>
    </row>
    <row r="10" spans="1:21" s="12" customFormat="1" ht="48" x14ac:dyDescent="0.55000000000000004">
      <c r="A10" s="144"/>
      <c r="B10" s="145"/>
      <c r="C10" s="145"/>
      <c r="D10" s="145"/>
      <c r="E10" s="145"/>
      <c r="F10" s="145"/>
      <c r="G10" s="146"/>
      <c r="H10" s="147"/>
      <c r="I10" s="148"/>
      <c r="J10" s="149" t="s">
        <v>1557</v>
      </c>
      <c r="K10" s="145">
        <v>398592255.29430908</v>
      </c>
      <c r="L10" s="145">
        <v>2028509.2444627413</v>
      </c>
      <c r="M10" s="145">
        <v>41266055.765041389</v>
      </c>
      <c r="N10" s="145">
        <v>18470121.849555507</v>
      </c>
      <c r="O10" s="145">
        <v>460356942.15336871</v>
      </c>
      <c r="P10" s="146">
        <v>24</v>
      </c>
      <c r="Q10" s="150" t="s">
        <v>1322</v>
      </c>
      <c r="R10" s="148">
        <v>19181539.256390363</v>
      </c>
      <c r="S10" s="202"/>
      <c r="T10" s="203"/>
      <c r="U10" s="204"/>
    </row>
    <row r="11" spans="1:21" s="12" customFormat="1" ht="48" x14ac:dyDescent="0.55000000000000004">
      <c r="A11" s="144" t="s">
        <v>1360</v>
      </c>
      <c r="B11" s="145">
        <v>13507061.854199301</v>
      </c>
      <c r="C11" s="145">
        <v>95971.60401006008</v>
      </c>
      <c r="D11" s="145">
        <v>1215874.5560429422</v>
      </c>
      <c r="E11" s="145">
        <v>1506520.4421440561</v>
      </c>
      <c r="F11" s="145">
        <f t="shared" ref="F11:F16" si="5">SUM(B11:E11)</f>
        <v>16325428.456396362</v>
      </c>
      <c r="G11" s="146">
        <v>100000</v>
      </c>
      <c r="H11" s="147" t="s">
        <v>1322</v>
      </c>
      <c r="I11" s="148">
        <f t="shared" ref="I11:I16" si="6">F11/G11</f>
        <v>163.25428456396361</v>
      </c>
      <c r="J11" s="149" t="s">
        <v>1554</v>
      </c>
      <c r="K11" s="145">
        <v>27715190.028472036</v>
      </c>
      <c r="L11" s="145">
        <v>225877.15708205331</v>
      </c>
      <c r="M11" s="145">
        <v>1160221.5556883565</v>
      </c>
      <c r="N11" s="145">
        <v>8789287.92259942</v>
      </c>
      <c r="O11" s="145">
        <v>37890576.663841866</v>
      </c>
      <c r="P11" s="146">
        <v>3346605</v>
      </c>
      <c r="Q11" s="150" t="s">
        <v>1322</v>
      </c>
      <c r="R11" s="148">
        <v>11.322094081566801</v>
      </c>
      <c r="S11" s="202">
        <f t="shared" si="2"/>
        <v>132.09545014419638</v>
      </c>
      <c r="T11" s="203">
        <f t="shared" si="3"/>
        <v>3246.605</v>
      </c>
      <c r="U11" s="204">
        <f t="shared" si="4"/>
        <v>-93.064749196747258</v>
      </c>
    </row>
    <row r="12" spans="1:21" s="12" customFormat="1" ht="48" x14ac:dyDescent="0.55000000000000004">
      <c r="A12" s="149" t="s">
        <v>1361</v>
      </c>
      <c r="B12" s="145">
        <v>1031752996.2532802</v>
      </c>
      <c r="C12" s="145">
        <v>4453010.905708191</v>
      </c>
      <c r="D12" s="145">
        <v>110057198.08386883</v>
      </c>
      <c r="E12" s="145">
        <v>53091040.848302677</v>
      </c>
      <c r="F12" s="145">
        <f t="shared" si="5"/>
        <v>1199354246.0911598</v>
      </c>
      <c r="G12" s="146">
        <v>5934435</v>
      </c>
      <c r="H12" s="147" t="s">
        <v>482</v>
      </c>
      <c r="I12" s="148">
        <f t="shared" si="6"/>
        <v>202.10083118125985</v>
      </c>
      <c r="J12" s="149" t="s">
        <v>1555</v>
      </c>
      <c r="K12" s="145">
        <v>1071294541.2694644</v>
      </c>
      <c r="L12" s="145">
        <v>2971581.8024584195</v>
      </c>
      <c r="M12" s="145">
        <v>114207573.84298149</v>
      </c>
      <c r="N12" s="145">
        <v>51922784.214681983</v>
      </c>
      <c r="O12" s="145">
        <v>1240396481.1295862</v>
      </c>
      <c r="P12" s="146">
        <v>5997735</v>
      </c>
      <c r="Q12" s="150" t="s">
        <v>482</v>
      </c>
      <c r="R12" s="148">
        <v>206.81081793870291</v>
      </c>
      <c r="S12" s="202">
        <f t="shared" si="2"/>
        <v>3.4220277430282167</v>
      </c>
      <c r="T12" s="203">
        <f t="shared" si="3"/>
        <v>1.0666558821522183</v>
      </c>
      <c r="U12" s="204">
        <f t="shared" si="4"/>
        <v>2.3305133036384085</v>
      </c>
    </row>
    <row r="13" spans="1:21" s="12" customFormat="1" ht="48" x14ac:dyDescent="0.55000000000000004">
      <c r="A13" s="144" t="s">
        <v>1357</v>
      </c>
      <c r="B13" s="145">
        <v>27609941.918023575</v>
      </c>
      <c r="C13" s="145">
        <v>160103.09819527756</v>
      </c>
      <c r="D13" s="145">
        <v>2652179.5544231869</v>
      </c>
      <c r="E13" s="145">
        <v>2176000.6209016033</v>
      </c>
      <c r="F13" s="145">
        <f t="shared" si="5"/>
        <v>32598225.191543642</v>
      </c>
      <c r="G13" s="146">
        <v>15000</v>
      </c>
      <c r="H13" s="147" t="s">
        <v>329</v>
      </c>
      <c r="I13" s="148">
        <f t="shared" si="6"/>
        <v>2173.2150127695763</v>
      </c>
      <c r="J13" s="149" t="s">
        <v>1556</v>
      </c>
      <c r="K13" s="145">
        <v>112200359.32021222</v>
      </c>
      <c r="L13" s="145">
        <v>622025.52479531255</v>
      </c>
      <c r="M13" s="145">
        <v>11009700.373897694</v>
      </c>
      <c r="N13" s="145">
        <v>5168337.2506742962</v>
      </c>
      <c r="O13" s="145">
        <v>129000422.4695795</v>
      </c>
      <c r="P13" s="146">
        <v>1181</v>
      </c>
      <c r="Q13" s="150" t="s">
        <v>1322</v>
      </c>
      <c r="R13" s="148">
        <v>109229.82427568121</v>
      </c>
      <c r="S13" s="202">
        <f>(SUM(O13:O14)-SUM(F13:F15))*100/SUM(F13:F15)</f>
        <v>-10.539619998646465</v>
      </c>
      <c r="T13" s="202">
        <f>(SUM(P13:P14)-SUM(G13:G15))*100/SUM(G13:G15)</f>
        <v>-93.677318926838197</v>
      </c>
      <c r="U13" s="202">
        <f>(SUM(R13:R14)-SUM(I13:I15))*100/SUM(I13:I15)</f>
        <v>234.08998469444785</v>
      </c>
    </row>
    <row r="14" spans="1:21" s="12" customFormat="1" ht="48" x14ac:dyDescent="0.55000000000000004">
      <c r="A14" s="149" t="s">
        <v>1362</v>
      </c>
      <c r="B14" s="145">
        <v>107238434.41780603</v>
      </c>
      <c r="C14" s="145">
        <v>573566.57012133521</v>
      </c>
      <c r="D14" s="145">
        <v>10111972.938178424</v>
      </c>
      <c r="E14" s="145">
        <v>7196756.7394048767</v>
      </c>
      <c r="F14" s="145">
        <f t="shared" si="5"/>
        <v>125120730.66551065</v>
      </c>
      <c r="G14" s="146">
        <v>1842</v>
      </c>
      <c r="H14" s="147" t="s">
        <v>1322</v>
      </c>
      <c r="I14" s="148">
        <f t="shared" si="6"/>
        <v>67926.563879213165</v>
      </c>
      <c r="J14" s="149" t="s">
        <v>1568</v>
      </c>
      <c r="K14" s="145">
        <v>23414778.422597084</v>
      </c>
      <c r="L14" s="145">
        <v>96189.441520059772</v>
      </c>
      <c r="M14" s="145">
        <v>2286242.9492369303</v>
      </c>
      <c r="N14" s="145">
        <v>1461107.3696792696</v>
      </c>
      <c r="O14" s="145">
        <v>27258318.183033343</v>
      </c>
      <c r="P14" s="146">
        <v>200</v>
      </c>
      <c r="Q14" s="150" t="s">
        <v>1322</v>
      </c>
      <c r="R14" s="148">
        <v>136291.59091516671</v>
      </c>
      <c r="S14" s="202"/>
      <c r="T14" s="203"/>
      <c r="U14" s="204"/>
    </row>
    <row r="15" spans="1:21" s="12" customFormat="1" x14ac:dyDescent="0.55000000000000004">
      <c r="A15" s="144" t="s">
        <v>1363</v>
      </c>
      <c r="B15" s="145">
        <v>14440385.115803046</v>
      </c>
      <c r="C15" s="145">
        <v>84540.542269712547</v>
      </c>
      <c r="D15" s="145">
        <v>1317751.0028452973</v>
      </c>
      <c r="E15" s="145">
        <v>1106461.5033683206</v>
      </c>
      <c r="F15" s="145">
        <f t="shared" si="5"/>
        <v>16949138.164286375</v>
      </c>
      <c r="G15" s="146">
        <v>5000</v>
      </c>
      <c r="H15" s="147" t="s">
        <v>329</v>
      </c>
      <c r="I15" s="148">
        <f t="shared" si="6"/>
        <v>3389.8276328572751</v>
      </c>
      <c r="J15" s="149"/>
      <c r="K15" s="145"/>
      <c r="L15" s="145"/>
      <c r="M15" s="145"/>
      <c r="N15" s="145"/>
      <c r="O15" s="145"/>
      <c r="P15" s="146"/>
      <c r="Q15" s="150"/>
      <c r="R15" s="148"/>
      <c r="S15" s="202"/>
      <c r="T15" s="203"/>
      <c r="U15" s="204"/>
    </row>
    <row r="16" spans="1:21" s="12" customFormat="1" ht="48" x14ac:dyDescent="0.55000000000000004">
      <c r="A16" s="144" t="s">
        <v>1367</v>
      </c>
      <c r="B16" s="145">
        <v>13080636.444290433</v>
      </c>
      <c r="C16" s="145">
        <v>97401.20427316257</v>
      </c>
      <c r="D16" s="145">
        <v>1254128.5678222089</v>
      </c>
      <c r="E16" s="145">
        <v>1030996.5904228116</v>
      </c>
      <c r="F16" s="145">
        <f t="shared" si="5"/>
        <v>15463162.806808615</v>
      </c>
      <c r="G16" s="146">
        <v>6</v>
      </c>
      <c r="H16" s="147" t="s">
        <v>1323</v>
      </c>
      <c r="I16" s="148">
        <f t="shared" si="6"/>
        <v>2577193.8011347693</v>
      </c>
      <c r="J16" s="149" t="s">
        <v>1558</v>
      </c>
      <c r="K16" s="145">
        <v>4676038.8904660465</v>
      </c>
      <c r="L16" s="145">
        <v>24536.073342995835</v>
      </c>
      <c r="M16" s="145">
        <v>315584.466921004</v>
      </c>
      <c r="N16" s="145">
        <v>590534.19966170623</v>
      </c>
      <c r="O16" s="145">
        <v>5606693.6303917533</v>
      </c>
      <c r="P16" s="146">
        <v>6</v>
      </c>
      <c r="Q16" s="150" t="s">
        <v>1323</v>
      </c>
      <c r="R16" s="148">
        <v>934448.93839862559</v>
      </c>
      <c r="S16" s="202">
        <f>(SUM(O16:O17)-F16)*100/F16</f>
        <v>508.99383501322154</v>
      </c>
      <c r="T16" s="203">
        <f>(SUM(P16:P17)-G16)*100/G16</f>
        <v>1166.6666666666667</v>
      </c>
      <c r="U16" s="204">
        <f>(SUM(R16:R17)-I16)*100/I16</f>
        <v>-14.650001884531958</v>
      </c>
    </row>
    <row r="17" spans="1:21" s="12" customFormat="1" x14ac:dyDescent="0.55000000000000004">
      <c r="A17" s="144"/>
      <c r="B17" s="145"/>
      <c r="C17" s="145"/>
      <c r="D17" s="145"/>
      <c r="E17" s="145"/>
      <c r="F17" s="145"/>
      <c r="G17" s="146"/>
      <c r="H17" s="147"/>
      <c r="I17" s="148"/>
      <c r="J17" s="149" t="s">
        <v>1559</v>
      </c>
      <c r="K17" s="145">
        <v>76475190.294698298</v>
      </c>
      <c r="L17" s="145">
        <v>491261.71177268657</v>
      </c>
      <c r="M17" s="145">
        <v>7682609.8537018979</v>
      </c>
      <c r="N17" s="145">
        <v>3913952.700957275</v>
      </c>
      <c r="O17" s="145">
        <v>88563014.561130151</v>
      </c>
      <c r="P17" s="146">
        <v>70</v>
      </c>
      <c r="Q17" s="150" t="s">
        <v>329</v>
      </c>
      <c r="R17" s="148">
        <v>1265185.9223018594</v>
      </c>
      <c r="S17" s="202"/>
      <c r="T17" s="203"/>
      <c r="U17" s="204"/>
    </row>
    <row r="18" spans="1:21" s="12" customFormat="1" ht="48" x14ac:dyDescent="0.55000000000000004">
      <c r="A18" s="144" t="s">
        <v>1366</v>
      </c>
      <c r="B18" s="145">
        <v>66879026.48331666</v>
      </c>
      <c r="C18" s="145">
        <v>988316.96322904027</v>
      </c>
      <c r="D18" s="145">
        <v>6650990.7000644337</v>
      </c>
      <c r="E18" s="145">
        <v>3234445.2840595627</v>
      </c>
      <c r="F18" s="145">
        <f t="shared" ref="F18:F45" si="7">SUM(B18:E18)</f>
        <v>77752779.43066971</v>
      </c>
      <c r="G18" s="146">
        <v>1600</v>
      </c>
      <c r="H18" s="147" t="s">
        <v>329</v>
      </c>
      <c r="I18" s="148">
        <f t="shared" ref="I18:I46" si="8">F18/G18</f>
        <v>48595.487144168568</v>
      </c>
      <c r="J18" s="149" t="s">
        <v>1560</v>
      </c>
      <c r="K18" s="145">
        <v>31082312.765832033</v>
      </c>
      <c r="L18" s="145">
        <v>208556.74280173154</v>
      </c>
      <c r="M18" s="145">
        <v>2913960.2784940079</v>
      </c>
      <c r="N18" s="145">
        <v>1713135.9363415642</v>
      </c>
      <c r="O18" s="145">
        <v>35917965.723469339</v>
      </c>
      <c r="P18" s="146">
        <v>1560</v>
      </c>
      <c r="Q18" s="150" t="s">
        <v>329</v>
      </c>
      <c r="R18" s="148">
        <v>23024.337002223936</v>
      </c>
      <c r="S18" s="202">
        <f>(O18-F18)*100/F18</f>
        <v>-53.804910915761504</v>
      </c>
      <c r="T18" s="203">
        <f t="shared" si="3"/>
        <v>-2.5</v>
      </c>
      <c r="U18" s="204">
        <f t="shared" si="4"/>
        <v>-52.620421452063084</v>
      </c>
    </row>
    <row r="19" spans="1:21" s="12" customFormat="1" ht="48" x14ac:dyDescent="0.55000000000000004">
      <c r="A19" s="144" t="s">
        <v>1368</v>
      </c>
      <c r="B19" s="145">
        <v>13487850.596988194</v>
      </c>
      <c r="C19" s="145">
        <v>78466.506917640043</v>
      </c>
      <c r="D19" s="145">
        <v>1218104.231291383</v>
      </c>
      <c r="E19" s="145">
        <v>1064460.2631477651</v>
      </c>
      <c r="F19" s="145">
        <f t="shared" si="7"/>
        <v>15848881.598344984</v>
      </c>
      <c r="G19" s="146">
        <v>1110</v>
      </c>
      <c r="H19" s="147" t="s">
        <v>329</v>
      </c>
      <c r="I19" s="148">
        <f t="shared" si="8"/>
        <v>14278.271710220706</v>
      </c>
      <c r="J19" s="149" t="s">
        <v>1561</v>
      </c>
      <c r="K19" s="145">
        <v>23849721.511288017</v>
      </c>
      <c r="L19" s="145">
        <v>215676.46571966444</v>
      </c>
      <c r="M19" s="145">
        <v>2228310.5320521262</v>
      </c>
      <c r="N19" s="145">
        <v>1356346.4393356564</v>
      </c>
      <c r="O19" s="145">
        <v>27650054.948395461</v>
      </c>
      <c r="P19" s="146">
        <v>1110</v>
      </c>
      <c r="Q19" s="150" t="s">
        <v>329</v>
      </c>
      <c r="R19" s="148">
        <v>24909.959412968885</v>
      </c>
      <c r="S19" s="202">
        <f t="shared" si="2"/>
        <v>74.46060642716148</v>
      </c>
      <c r="T19" s="203">
        <f t="shared" si="3"/>
        <v>0</v>
      </c>
      <c r="U19" s="204">
        <f t="shared" si="4"/>
        <v>74.46060642716148</v>
      </c>
    </row>
    <row r="20" spans="1:21" s="12" customFormat="1" x14ac:dyDescent="0.55000000000000004">
      <c r="A20" s="144" t="s">
        <v>1369</v>
      </c>
      <c r="B20" s="145">
        <v>11065396.915646873</v>
      </c>
      <c r="C20" s="145">
        <v>74957.84720824004</v>
      </c>
      <c r="D20" s="145">
        <v>1039589.121286433</v>
      </c>
      <c r="E20" s="145">
        <v>1009096.9608843103</v>
      </c>
      <c r="F20" s="145">
        <f t="shared" si="7"/>
        <v>13189040.845025856</v>
      </c>
      <c r="G20" s="146">
        <v>700</v>
      </c>
      <c r="H20" s="147" t="s">
        <v>329</v>
      </c>
      <c r="I20" s="148">
        <f t="shared" si="8"/>
        <v>18841.486921465508</v>
      </c>
      <c r="J20" s="149" t="s">
        <v>1562</v>
      </c>
      <c r="K20" s="145">
        <v>4824500.929138233</v>
      </c>
      <c r="L20" s="145">
        <v>17912.302719571901</v>
      </c>
      <c r="M20" s="145">
        <v>336777.21265856607</v>
      </c>
      <c r="N20" s="145">
        <v>605366.01570145309</v>
      </c>
      <c r="O20" s="145">
        <v>5784556.4602178242</v>
      </c>
      <c r="P20" s="146">
        <v>701</v>
      </c>
      <c r="Q20" s="150" t="s">
        <v>329</v>
      </c>
      <c r="R20" s="148">
        <v>8251.8637092978952</v>
      </c>
      <c r="S20" s="202">
        <f t="shared" si="2"/>
        <v>-56.141189278374057</v>
      </c>
      <c r="T20" s="203">
        <f t="shared" si="3"/>
        <v>0.14285714285714285</v>
      </c>
      <c r="U20" s="204">
        <f t="shared" si="4"/>
        <v>-56.203755342170965</v>
      </c>
    </row>
    <row r="21" spans="1:21" s="12" customFormat="1" ht="48" x14ac:dyDescent="0.55000000000000004">
      <c r="A21" s="144" t="s">
        <v>1370</v>
      </c>
      <c r="B21" s="145">
        <v>951683979.49803293</v>
      </c>
      <c r="C21" s="145">
        <v>6069418.9919018876</v>
      </c>
      <c r="D21" s="145">
        <v>99131884.819822818</v>
      </c>
      <c r="E21" s="145">
        <v>47595781.406591862</v>
      </c>
      <c r="F21" s="145">
        <f t="shared" si="7"/>
        <v>1104481064.7163494</v>
      </c>
      <c r="G21" s="146">
        <v>2197100</v>
      </c>
      <c r="H21" s="147" t="s">
        <v>1324</v>
      </c>
      <c r="I21" s="148">
        <f t="shared" si="8"/>
        <v>502.69949693520977</v>
      </c>
      <c r="J21" s="149" t="s">
        <v>1563</v>
      </c>
      <c r="K21" s="145">
        <v>880007223.25911152</v>
      </c>
      <c r="L21" s="145">
        <v>4409361.21583963</v>
      </c>
      <c r="M21" s="145">
        <v>92303755.611013502</v>
      </c>
      <c r="N21" s="145">
        <v>43092938.288345248</v>
      </c>
      <c r="O21" s="145">
        <v>1019813278.3743099</v>
      </c>
      <c r="P21" s="146">
        <v>3332166</v>
      </c>
      <c r="Q21" s="150" t="s">
        <v>1532</v>
      </c>
      <c r="R21" s="148">
        <v>306.0511626294458</v>
      </c>
      <c r="S21" s="202">
        <f t="shared" si="2"/>
        <v>-7.665843177110844</v>
      </c>
      <c r="T21" s="203">
        <f t="shared" si="3"/>
        <v>51.662009011879299</v>
      </c>
      <c r="U21" s="204">
        <f t="shared" si="4"/>
        <v>-39.118466500297473</v>
      </c>
    </row>
    <row r="22" spans="1:21" s="12" customFormat="1" x14ac:dyDescent="0.55000000000000004">
      <c r="A22" s="144" t="s">
        <v>1371</v>
      </c>
      <c r="B22" s="145">
        <v>13077650.731020521</v>
      </c>
      <c r="C22" s="145">
        <v>90416.22020365257</v>
      </c>
      <c r="D22" s="145">
        <v>1257731.2223474672</v>
      </c>
      <c r="E22" s="145">
        <v>1037809.6973049047</v>
      </c>
      <c r="F22" s="145">
        <f t="shared" si="7"/>
        <v>15463607.870876547</v>
      </c>
      <c r="G22" s="146">
        <v>77</v>
      </c>
      <c r="H22" s="147" t="s">
        <v>1329</v>
      </c>
      <c r="I22" s="148">
        <f t="shared" si="8"/>
        <v>200826.07624514995</v>
      </c>
      <c r="J22" s="149" t="s">
        <v>1564</v>
      </c>
      <c r="K22" s="145">
        <v>17294587.984131001</v>
      </c>
      <c r="L22" s="145">
        <v>101914.24411302297</v>
      </c>
      <c r="M22" s="145">
        <v>1599613.1034383632</v>
      </c>
      <c r="N22" s="145">
        <v>1170525.0793918082</v>
      </c>
      <c r="O22" s="145">
        <v>20166640.411074195</v>
      </c>
      <c r="P22" s="146">
        <v>77</v>
      </c>
      <c r="Q22" s="150" t="s">
        <v>1329</v>
      </c>
      <c r="R22" s="148">
        <v>261904.4209230415</v>
      </c>
      <c r="S22" s="202">
        <f t="shared" si="2"/>
        <v>30.413552771569723</v>
      </c>
      <c r="T22" s="203">
        <f t="shared" si="3"/>
        <v>0</v>
      </c>
      <c r="U22" s="204">
        <f t="shared" si="4"/>
        <v>30.413552771569737</v>
      </c>
    </row>
    <row r="23" spans="1:21" s="12" customFormat="1" x14ac:dyDescent="0.55000000000000004">
      <c r="A23" s="144" t="s">
        <v>1372</v>
      </c>
      <c r="B23" s="145">
        <v>104412513.83142725</v>
      </c>
      <c r="C23" s="145">
        <v>935561.86797950044</v>
      </c>
      <c r="D23" s="145">
        <v>10483387.866172336</v>
      </c>
      <c r="E23" s="145">
        <v>4808698.0133567192</v>
      </c>
      <c r="F23" s="145">
        <f t="shared" si="7"/>
        <v>120640161.5789358</v>
      </c>
      <c r="G23" s="146">
        <v>1100</v>
      </c>
      <c r="H23" s="147" t="s">
        <v>1325</v>
      </c>
      <c r="I23" s="148">
        <f t="shared" si="8"/>
        <v>109672.87416266892</v>
      </c>
      <c r="J23" s="149" t="s">
        <v>1565</v>
      </c>
      <c r="K23" s="145">
        <v>105057796.40033723</v>
      </c>
      <c r="L23" s="145">
        <v>993430.53765120218</v>
      </c>
      <c r="M23" s="145">
        <v>10256043.573965032</v>
      </c>
      <c r="N23" s="145">
        <v>5151678.3251699898</v>
      </c>
      <c r="O23" s="145">
        <v>121458948.83712345</v>
      </c>
      <c r="P23" s="146">
        <v>1500</v>
      </c>
      <c r="Q23" s="150" t="s">
        <v>1325</v>
      </c>
      <c r="R23" s="148">
        <v>80972.632558082303</v>
      </c>
      <c r="S23" s="202">
        <f>(O23-SUM(F23:F25))*100/SUM(F23:F25)</f>
        <v>-30.85343648405313</v>
      </c>
      <c r="T23" s="203">
        <f t="shared" ref="T23" si="9">(P23-SUM(G23:G25))*100/SUM(G23:G25)</f>
        <v>12.697220135236664</v>
      </c>
      <c r="U23" s="204">
        <f>(R23-SUM(I23:I25))*100/SUM(I23:I25)</f>
        <v>-88.241160766177984</v>
      </c>
    </row>
    <row r="24" spans="1:21" s="12" customFormat="1" ht="48" x14ac:dyDescent="0.55000000000000004">
      <c r="A24" s="144" t="s">
        <v>1374</v>
      </c>
      <c r="B24" s="145">
        <v>17775884.29790502</v>
      </c>
      <c r="C24" s="145">
        <v>135501.29175163008</v>
      </c>
      <c r="D24" s="145">
        <v>1733865.5002207637</v>
      </c>
      <c r="E24" s="145">
        <v>1226697.0909158792</v>
      </c>
      <c r="F24" s="145">
        <f t="shared" si="7"/>
        <v>20871948.180793293</v>
      </c>
      <c r="G24" s="146">
        <v>154</v>
      </c>
      <c r="H24" s="147" t="s">
        <v>1325</v>
      </c>
      <c r="I24" s="148">
        <f t="shared" si="8"/>
        <v>135532.13104411229</v>
      </c>
      <c r="J24" s="149"/>
      <c r="K24" s="145"/>
      <c r="L24" s="145"/>
      <c r="M24" s="145"/>
      <c r="N24" s="145"/>
      <c r="O24" s="145"/>
      <c r="P24" s="146"/>
      <c r="Q24" s="150"/>
      <c r="R24" s="148"/>
      <c r="S24" s="202"/>
      <c r="T24" s="203"/>
      <c r="U24" s="204"/>
    </row>
    <row r="25" spans="1:21" s="12" customFormat="1" ht="48" x14ac:dyDescent="0.55000000000000004">
      <c r="A25" s="144" t="s">
        <v>1380</v>
      </c>
      <c r="B25" s="145">
        <v>28974028.162209474</v>
      </c>
      <c r="C25" s="145">
        <v>226310.59246142511</v>
      </c>
      <c r="D25" s="145">
        <v>2691552.3868842279</v>
      </c>
      <c r="E25" s="145">
        <v>2250352.2020512521</v>
      </c>
      <c r="F25" s="145">
        <f t="shared" si="7"/>
        <v>34142243.343606383</v>
      </c>
      <c r="G25" s="146">
        <v>77</v>
      </c>
      <c r="H25" s="147" t="s">
        <v>1325</v>
      </c>
      <c r="I25" s="148">
        <f t="shared" si="8"/>
        <v>443405.75770917378</v>
      </c>
      <c r="J25" s="149"/>
      <c r="K25" s="145"/>
      <c r="L25" s="145"/>
      <c r="M25" s="145"/>
      <c r="N25" s="145"/>
      <c r="O25" s="145"/>
      <c r="P25" s="146"/>
      <c r="Q25" s="150"/>
      <c r="R25" s="148"/>
      <c r="S25" s="202"/>
      <c r="T25" s="203"/>
      <c r="U25" s="204"/>
    </row>
    <row r="26" spans="1:21" s="12" customFormat="1" x14ac:dyDescent="0.55000000000000004">
      <c r="A26" s="144" t="s">
        <v>1381</v>
      </c>
      <c r="B26" s="145">
        <v>14258164.189102296</v>
      </c>
      <c r="C26" s="145">
        <v>101416.78331764757</v>
      </c>
      <c r="D26" s="145">
        <v>1294080.5849595328</v>
      </c>
      <c r="E26" s="145">
        <v>1538986.0684937087</v>
      </c>
      <c r="F26" s="145">
        <f t="shared" si="7"/>
        <v>17192647.625873186</v>
      </c>
      <c r="G26" s="146">
        <v>56</v>
      </c>
      <c r="H26" s="147" t="s">
        <v>1327</v>
      </c>
      <c r="I26" s="148">
        <f t="shared" si="8"/>
        <v>307011.56474773545</v>
      </c>
      <c r="J26" s="149"/>
      <c r="K26" s="145"/>
      <c r="L26" s="145"/>
      <c r="M26" s="145"/>
      <c r="N26" s="145"/>
      <c r="O26" s="145"/>
      <c r="P26" s="146"/>
      <c r="Q26" s="150"/>
      <c r="R26" s="148"/>
      <c r="S26" s="202"/>
      <c r="T26" s="203"/>
      <c r="U26" s="204"/>
    </row>
    <row r="27" spans="1:21" s="12" customFormat="1" ht="48" x14ac:dyDescent="0.55000000000000004">
      <c r="A27" s="144" t="s">
        <v>1373</v>
      </c>
      <c r="B27" s="145">
        <v>60429697.573749781</v>
      </c>
      <c r="C27" s="145">
        <v>449638.25399305759</v>
      </c>
      <c r="D27" s="145">
        <v>5815118.0676386375</v>
      </c>
      <c r="E27" s="145">
        <v>2545911.5886026267</v>
      </c>
      <c r="F27" s="145">
        <f t="shared" si="7"/>
        <v>69240365.483984098</v>
      </c>
      <c r="G27" s="146">
        <v>17850</v>
      </c>
      <c r="H27" s="147" t="s">
        <v>329</v>
      </c>
      <c r="I27" s="148">
        <f t="shared" si="8"/>
        <v>3879.012071931882</v>
      </c>
      <c r="J27" s="149" t="s">
        <v>1566</v>
      </c>
      <c r="K27" s="145">
        <v>142352655.03781995</v>
      </c>
      <c r="L27" s="145">
        <v>1330105.1336387659</v>
      </c>
      <c r="M27" s="145">
        <v>13253136.033713335</v>
      </c>
      <c r="N27" s="145">
        <v>6777757.6469410015</v>
      </c>
      <c r="O27" s="145">
        <v>163713653.85211307</v>
      </c>
      <c r="P27" s="146">
        <v>11905</v>
      </c>
      <c r="Q27" s="150" t="s">
        <v>329</v>
      </c>
      <c r="R27" s="148">
        <v>13751.671890139694</v>
      </c>
      <c r="S27" s="202">
        <f t="shared" si="2"/>
        <v>136.44250388883557</v>
      </c>
      <c r="T27" s="203">
        <f t="shared" si="3"/>
        <v>-33.305322128851543</v>
      </c>
      <c r="U27" s="204">
        <f t="shared" si="4"/>
        <v>254.51480003491938</v>
      </c>
    </row>
    <row r="28" spans="1:21" s="12" customFormat="1" ht="48" x14ac:dyDescent="0.55000000000000004">
      <c r="A28" s="144" t="s">
        <v>1377</v>
      </c>
      <c r="B28" s="145">
        <v>231658178.68179885</v>
      </c>
      <c r="C28" s="145">
        <v>2337004.8996974262</v>
      </c>
      <c r="D28" s="145">
        <v>23328085.952752065</v>
      </c>
      <c r="E28" s="145">
        <v>11595484.331742212</v>
      </c>
      <c r="F28" s="145">
        <f t="shared" si="7"/>
        <v>268918753.86599052</v>
      </c>
      <c r="G28" s="146">
        <v>6500</v>
      </c>
      <c r="H28" s="147" t="s">
        <v>329</v>
      </c>
      <c r="I28" s="148">
        <f t="shared" si="8"/>
        <v>41372.115979383154</v>
      </c>
      <c r="J28" s="149" t="s">
        <v>1567</v>
      </c>
      <c r="K28" s="145">
        <v>220618215.22049356</v>
      </c>
      <c r="L28" s="145">
        <v>4242316.2529811291</v>
      </c>
      <c r="M28" s="145">
        <v>20868630.338240311</v>
      </c>
      <c r="N28" s="145">
        <v>11687084.003688011</v>
      </c>
      <c r="O28" s="145">
        <v>257416245.81540301</v>
      </c>
      <c r="P28" s="146">
        <v>35280</v>
      </c>
      <c r="Q28" s="150" t="s">
        <v>329</v>
      </c>
      <c r="R28" s="148">
        <v>7296.3788496429424</v>
      </c>
      <c r="S28" s="202">
        <f t="shared" si="2"/>
        <v>-4.2773171767408664</v>
      </c>
      <c r="T28" s="203">
        <f t="shared" si="3"/>
        <v>442.76923076923077</v>
      </c>
      <c r="U28" s="204">
        <f t="shared" si="4"/>
        <v>-82.364018187324703</v>
      </c>
    </row>
    <row r="29" spans="1:21" s="12" customFormat="1" x14ac:dyDescent="0.55000000000000004">
      <c r="A29" s="144" t="s">
        <v>1382</v>
      </c>
      <c r="B29" s="145">
        <v>171389590.78749263</v>
      </c>
      <c r="C29" s="145">
        <v>1760360.4915610314</v>
      </c>
      <c r="D29" s="145">
        <v>17329937.154367197</v>
      </c>
      <c r="E29" s="145">
        <v>7768906.9632327445</v>
      </c>
      <c r="F29" s="145">
        <f t="shared" si="7"/>
        <v>198248795.39665362</v>
      </c>
      <c r="G29" s="146">
        <v>4510</v>
      </c>
      <c r="H29" s="147" t="s">
        <v>329</v>
      </c>
      <c r="I29" s="148">
        <f t="shared" si="8"/>
        <v>43957.604300810119</v>
      </c>
      <c r="J29" s="149" t="s">
        <v>1569</v>
      </c>
      <c r="K29" s="145">
        <v>198104455.45241857</v>
      </c>
      <c r="L29" s="145">
        <v>1155779.3868949148</v>
      </c>
      <c r="M29" s="145">
        <v>19779736.033826414</v>
      </c>
      <c r="N29" s="145">
        <v>8304875.6929570306</v>
      </c>
      <c r="O29" s="145">
        <v>227344846.56609693</v>
      </c>
      <c r="P29" s="146">
        <v>4510</v>
      </c>
      <c r="Q29" s="150" t="s">
        <v>329</v>
      </c>
      <c r="R29" s="148">
        <v>25204.528444134914</v>
      </c>
      <c r="S29" s="202">
        <f t="shared" si="2"/>
        <v>14.676533651177204</v>
      </c>
      <c r="T29" s="203">
        <f t="shared" si="3"/>
        <v>0</v>
      </c>
      <c r="U29" s="204">
        <f t="shared" si="4"/>
        <v>-42.661733174411403</v>
      </c>
    </row>
    <row r="30" spans="1:21" s="12" customFormat="1" ht="48" x14ac:dyDescent="0.55000000000000004">
      <c r="A30" s="144" t="s">
        <v>1383</v>
      </c>
      <c r="B30" s="145">
        <v>171389590.78749263</v>
      </c>
      <c r="C30" s="145">
        <v>1760360.4915610314</v>
      </c>
      <c r="D30" s="145">
        <v>17329937.154367197</v>
      </c>
      <c r="E30" s="145">
        <v>7768906.9632327445</v>
      </c>
      <c r="F30" s="145">
        <f t="shared" si="7"/>
        <v>198248795.39665362</v>
      </c>
      <c r="G30" s="146">
        <v>4510</v>
      </c>
      <c r="H30" s="147" t="s">
        <v>1359</v>
      </c>
      <c r="I30" s="148">
        <f t="shared" si="8"/>
        <v>43957.604300810119</v>
      </c>
      <c r="J30" s="149" t="s">
        <v>1570</v>
      </c>
      <c r="K30" s="145">
        <v>198104455.45241857</v>
      </c>
      <c r="L30" s="145">
        <v>1155779.3868949148</v>
      </c>
      <c r="M30" s="145">
        <v>19779736.033826414</v>
      </c>
      <c r="N30" s="145">
        <v>8304875.6929570306</v>
      </c>
      <c r="O30" s="145">
        <v>227344846.56609693</v>
      </c>
      <c r="P30" s="146">
        <v>4510</v>
      </c>
      <c r="Q30" s="150" t="s">
        <v>1359</v>
      </c>
      <c r="R30" s="148">
        <v>0</v>
      </c>
      <c r="S30" s="202">
        <f t="shared" si="2"/>
        <v>14.676533651177204</v>
      </c>
      <c r="T30" s="203">
        <f t="shared" si="3"/>
        <v>0</v>
      </c>
      <c r="U30" s="204">
        <f>(R30-I30)*100/I30</f>
        <v>-100</v>
      </c>
    </row>
    <row r="31" spans="1:21" s="12" customFormat="1" ht="48" x14ac:dyDescent="0.55000000000000004">
      <c r="A31" s="144" t="s">
        <v>1365</v>
      </c>
      <c r="B31" s="145">
        <v>15929703.291202031</v>
      </c>
      <c r="C31" s="145">
        <v>121797.24861091757</v>
      </c>
      <c r="D31" s="145">
        <v>1548675.3705372047</v>
      </c>
      <c r="E31" s="145">
        <v>1150414.4597520125</v>
      </c>
      <c r="F31" s="145">
        <f t="shared" si="7"/>
        <v>18750590.370102163</v>
      </c>
      <c r="G31" s="146">
        <v>2500</v>
      </c>
      <c r="H31" s="147" t="s">
        <v>329</v>
      </c>
      <c r="I31" s="148">
        <f t="shared" si="8"/>
        <v>7500.2361480408654</v>
      </c>
      <c r="J31" s="149" t="s">
        <v>1571</v>
      </c>
      <c r="K31" s="145">
        <v>78209397.540056348</v>
      </c>
      <c r="L31" s="145">
        <v>466897.98005456873</v>
      </c>
      <c r="M31" s="145">
        <v>7907503.3457363788</v>
      </c>
      <c r="N31" s="145">
        <v>3998761.2192084724</v>
      </c>
      <c r="O31" s="145">
        <v>90582560.085055783</v>
      </c>
      <c r="P31" s="146">
        <v>3853</v>
      </c>
      <c r="Q31" s="150" t="s">
        <v>329</v>
      </c>
      <c r="R31" s="148">
        <v>23509.618501182398</v>
      </c>
      <c r="S31" s="202">
        <f t="shared" si="2"/>
        <v>383.09177629676003</v>
      </c>
      <c r="T31" s="203">
        <f t="shared" si="3"/>
        <v>54.12</v>
      </c>
      <c r="U31" s="204">
        <f t="shared" si="4"/>
        <v>213.4517105481184</v>
      </c>
    </row>
    <row r="32" spans="1:21" s="12" customFormat="1" ht="48" x14ac:dyDescent="0.55000000000000004">
      <c r="A32" s="144" t="s">
        <v>1384</v>
      </c>
      <c r="B32" s="145">
        <v>11294849.774317533</v>
      </c>
      <c r="C32" s="145">
        <v>76712.177062940056</v>
      </c>
      <c r="D32" s="145">
        <v>1072541.0926639079</v>
      </c>
      <c r="E32" s="145">
        <v>961527.06614103762</v>
      </c>
      <c r="F32" s="145">
        <f t="shared" si="7"/>
        <v>13405630.110185418</v>
      </c>
      <c r="G32" s="146">
        <v>2000</v>
      </c>
      <c r="H32" s="147" t="s">
        <v>329</v>
      </c>
      <c r="I32" s="148">
        <f t="shared" si="8"/>
        <v>6702.8150550927094</v>
      </c>
      <c r="J32" s="149" t="s">
        <v>1572</v>
      </c>
      <c r="K32" s="145">
        <v>2871276.2261575963</v>
      </c>
      <c r="L32" s="145">
        <v>16312.917204592264</v>
      </c>
      <c r="M32" s="145">
        <v>213396.2140666169</v>
      </c>
      <c r="N32" s="145">
        <v>507650.05380877608</v>
      </c>
      <c r="O32" s="145">
        <v>3608635.4112375816</v>
      </c>
      <c r="P32" s="146">
        <v>2000</v>
      </c>
      <c r="Q32" s="150" t="s">
        <v>329</v>
      </c>
      <c r="R32" s="148">
        <v>1804.3177056187908</v>
      </c>
      <c r="S32" s="202">
        <f t="shared" si="2"/>
        <v>-73.08119512789041</v>
      </c>
      <c r="T32" s="203">
        <f t="shared" si="3"/>
        <v>0</v>
      </c>
      <c r="U32" s="204">
        <f t="shared" si="4"/>
        <v>-73.081195127890425</v>
      </c>
    </row>
    <row r="33" spans="1:24" s="12" customFormat="1" ht="48" x14ac:dyDescent="0.55000000000000004">
      <c r="A33" s="144" t="s">
        <v>1385</v>
      </c>
      <c r="B33" s="145">
        <v>59543134.550333776</v>
      </c>
      <c r="C33" s="145">
        <v>474975.70616246015</v>
      </c>
      <c r="D33" s="145">
        <v>6068984.3473376352</v>
      </c>
      <c r="E33" s="145">
        <v>2998673.4869725262</v>
      </c>
      <c r="F33" s="145">
        <f t="shared" si="7"/>
        <v>69085768.090806395</v>
      </c>
      <c r="G33" s="146">
        <v>12840</v>
      </c>
      <c r="H33" s="147" t="s">
        <v>329</v>
      </c>
      <c r="I33" s="148">
        <f t="shared" si="8"/>
        <v>5380.5115335519004</v>
      </c>
      <c r="J33" s="149" t="s">
        <v>1573</v>
      </c>
      <c r="K33" s="145">
        <v>379631403.43408036</v>
      </c>
      <c r="L33" s="145">
        <v>2023907.0608943584</v>
      </c>
      <c r="M33" s="145">
        <v>39650418.133260243</v>
      </c>
      <c r="N33" s="145">
        <v>19093227.341594666</v>
      </c>
      <c r="O33" s="145">
        <v>440398955.96982968</v>
      </c>
      <c r="P33" s="146">
        <v>12215</v>
      </c>
      <c r="Q33" s="150" t="s">
        <v>329</v>
      </c>
      <c r="R33" s="148">
        <v>36053.946456801445</v>
      </c>
      <c r="S33" s="202">
        <f t="shared" si="2"/>
        <v>537.46697495057003</v>
      </c>
      <c r="T33" s="203">
        <f t="shared" si="3"/>
        <v>-4.8676012461059193</v>
      </c>
      <c r="U33" s="204">
        <f t="shared" si="4"/>
        <v>570.08399167951836</v>
      </c>
    </row>
    <row r="34" spans="1:24" s="12" customFormat="1" ht="48" x14ac:dyDescent="0.55000000000000004">
      <c r="A34" s="303" t="s">
        <v>1358</v>
      </c>
      <c r="B34" s="304">
        <v>19406507.174108021</v>
      </c>
      <c r="C34" s="304">
        <v>127815.46639296759</v>
      </c>
      <c r="D34" s="304">
        <v>1729225.7693534172</v>
      </c>
      <c r="E34" s="304">
        <v>1773990.8535870977</v>
      </c>
      <c r="F34" s="304">
        <f t="shared" si="7"/>
        <v>23037539.263441503</v>
      </c>
      <c r="G34" s="305">
        <v>4300</v>
      </c>
      <c r="H34" s="306" t="s">
        <v>329</v>
      </c>
      <c r="I34" s="307">
        <f t="shared" si="8"/>
        <v>5357.5672705677916</v>
      </c>
      <c r="J34" s="308" t="s">
        <v>1574</v>
      </c>
      <c r="K34" s="304">
        <v>384391277.4942531</v>
      </c>
      <c r="L34" s="304">
        <v>2023075.4246086429</v>
      </c>
      <c r="M34" s="304">
        <v>39848630.776682161</v>
      </c>
      <c r="N34" s="304">
        <v>17737945.632494174</v>
      </c>
      <c r="O34" s="304">
        <v>444000929.32803804</v>
      </c>
      <c r="P34" s="305">
        <v>3850</v>
      </c>
      <c r="Q34" s="309" t="s">
        <v>329</v>
      </c>
      <c r="R34" s="307">
        <v>115324.91670858131</v>
      </c>
      <c r="S34" s="310">
        <f>(O34-SUM(F34:F37))*100/SUM(F34:F37)</f>
        <v>373.59411976200164</v>
      </c>
      <c r="T34" s="311">
        <f t="shared" ref="T34" si="10">(P34-SUM(G34:G37))*100/SUM(G34:G37)</f>
        <v>-11.044362292051757</v>
      </c>
      <c r="U34" s="312">
        <f>(R34-SUM(I34:I37))*100/SUM(I34:I37)</f>
        <v>-98.835430777734246</v>
      </c>
    </row>
    <row r="35" spans="1:24" s="12" customFormat="1" ht="48" x14ac:dyDescent="0.55000000000000004">
      <c r="A35" s="313" t="s">
        <v>1375</v>
      </c>
      <c r="B35" s="314">
        <v>25135418.508195918</v>
      </c>
      <c r="C35" s="314">
        <v>585726.17674237757</v>
      </c>
      <c r="D35" s="314">
        <v>2266365.1172928601</v>
      </c>
      <c r="E35" s="314">
        <v>2380148.5395318503</v>
      </c>
      <c r="F35" s="314">
        <f t="shared" si="7"/>
        <v>30367658.341763005</v>
      </c>
      <c r="G35" s="315">
        <v>8</v>
      </c>
      <c r="H35" s="316" t="s">
        <v>1326</v>
      </c>
      <c r="I35" s="317">
        <f t="shared" si="8"/>
        <v>3795957.2927203756</v>
      </c>
      <c r="J35" s="318"/>
      <c r="K35" s="314"/>
      <c r="L35" s="314"/>
      <c r="M35" s="314"/>
      <c r="N35" s="314"/>
      <c r="O35" s="314"/>
      <c r="P35" s="315"/>
      <c r="Q35" s="319"/>
      <c r="R35" s="317"/>
      <c r="S35" s="320"/>
      <c r="T35" s="321"/>
      <c r="U35" s="322"/>
    </row>
    <row r="36" spans="1:24" s="12" customFormat="1" ht="48" x14ac:dyDescent="0.55000000000000004">
      <c r="A36" s="144" t="s">
        <v>1376</v>
      </c>
      <c r="B36" s="145">
        <v>12532099.111851757</v>
      </c>
      <c r="C36" s="145">
        <v>82328.377606162569</v>
      </c>
      <c r="D36" s="145">
        <v>1115691.7155477097</v>
      </c>
      <c r="E36" s="145">
        <v>1028014.695375592</v>
      </c>
      <c r="F36" s="145">
        <f t="shared" si="7"/>
        <v>14758133.900381222</v>
      </c>
      <c r="G36" s="146">
        <v>15</v>
      </c>
      <c r="H36" s="147" t="s">
        <v>329</v>
      </c>
      <c r="I36" s="148">
        <f t="shared" si="8"/>
        <v>983875.59335874813</v>
      </c>
      <c r="J36" s="149"/>
      <c r="K36" s="145"/>
      <c r="L36" s="145"/>
      <c r="M36" s="145"/>
      <c r="N36" s="145"/>
      <c r="O36" s="145"/>
      <c r="P36" s="146"/>
      <c r="Q36" s="150"/>
      <c r="R36" s="148"/>
      <c r="S36" s="202"/>
      <c r="T36" s="203"/>
      <c r="U36" s="204"/>
    </row>
    <row r="37" spans="1:24" s="12" customFormat="1" x14ac:dyDescent="0.55000000000000004">
      <c r="A37" s="144" t="s">
        <v>1378</v>
      </c>
      <c r="B37" s="145">
        <v>21588741.323706903</v>
      </c>
      <c r="C37" s="145">
        <v>157331.0935082151</v>
      </c>
      <c r="D37" s="145">
        <v>1964241.5415993878</v>
      </c>
      <c r="E37" s="145">
        <v>1877714.7828859312</v>
      </c>
      <c r="F37" s="145">
        <f t="shared" si="7"/>
        <v>25588028.741700437</v>
      </c>
      <c r="G37" s="146">
        <v>5</v>
      </c>
      <c r="H37" s="147" t="s">
        <v>1322</v>
      </c>
      <c r="I37" s="148">
        <f t="shared" si="8"/>
        <v>5117605.748340087</v>
      </c>
      <c r="J37" s="149"/>
      <c r="K37" s="145"/>
      <c r="L37" s="145"/>
      <c r="M37" s="145"/>
      <c r="N37" s="145"/>
      <c r="O37" s="145"/>
      <c r="P37" s="146"/>
      <c r="Q37" s="150"/>
      <c r="R37" s="148"/>
      <c r="S37" s="202"/>
      <c r="T37" s="203"/>
      <c r="U37" s="204"/>
      <c r="X37" s="16">
        <f>SUM(I38:I47)</f>
        <v>252920.12817174161</v>
      </c>
    </row>
    <row r="38" spans="1:24" s="12" customFormat="1" ht="72" x14ac:dyDescent="0.55000000000000004">
      <c r="A38" s="144" t="s">
        <v>1386</v>
      </c>
      <c r="B38" s="145">
        <v>31233326.167606078</v>
      </c>
      <c r="C38" s="145">
        <v>226761.67642691513</v>
      </c>
      <c r="D38" s="145">
        <v>3072506.6482784869</v>
      </c>
      <c r="E38" s="145">
        <v>1783835.0568946814</v>
      </c>
      <c r="F38" s="145">
        <f t="shared" si="7"/>
        <v>36316429.54920616</v>
      </c>
      <c r="G38" s="146">
        <v>11648</v>
      </c>
      <c r="H38" s="147" t="s">
        <v>329</v>
      </c>
      <c r="I38" s="148">
        <f t="shared" si="8"/>
        <v>3117.8253390458585</v>
      </c>
      <c r="J38" s="149" t="s">
        <v>1575</v>
      </c>
      <c r="K38" s="145">
        <v>47948821.913695216</v>
      </c>
      <c r="L38" s="145">
        <v>297240.07560034271</v>
      </c>
      <c r="M38" s="145">
        <v>4804757.0483344654</v>
      </c>
      <c r="N38" s="145">
        <v>2568617.7711458271</v>
      </c>
      <c r="O38" s="145">
        <v>55619436.80877585</v>
      </c>
      <c r="P38" s="146">
        <v>11660</v>
      </c>
      <c r="Q38" s="150" t="s">
        <v>329</v>
      </c>
      <c r="R38" s="148">
        <v>4770.106072793812</v>
      </c>
      <c r="S38" s="202">
        <f t="shared" si="2"/>
        <v>53.152271572885482</v>
      </c>
      <c r="T38" s="203">
        <f t="shared" si="3"/>
        <v>0.10302197802197802</v>
      </c>
      <c r="U38" s="204">
        <f t="shared" si="4"/>
        <v>52.994653454628647</v>
      </c>
    </row>
    <row r="39" spans="1:24" s="12" customFormat="1" ht="48" x14ac:dyDescent="0.55000000000000004">
      <c r="A39" s="144" t="s">
        <v>1388</v>
      </c>
      <c r="B39" s="145">
        <v>210824307.00670007</v>
      </c>
      <c r="C39" s="145">
        <v>2274772.1000693636</v>
      </c>
      <c r="D39" s="145">
        <v>21338301.006991345</v>
      </c>
      <c r="E39" s="145">
        <v>9702980.217910016</v>
      </c>
      <c r="F39" s="145">
        <f t="shared" si="7"/>
        <v>244140360.33167082</v>
      </c>
      <c r="G39" s="146">
        <v>35280</v>
      </c>
      <c r="H39" s="147" t="s">
        <v>329</v>
      </c>
      <c r="I39" s="148">
        <f t="shared" si="8"/>
        <v>6920.0782406936178</v>
      </c>
      <c r="J39" s="149" t="s">
        <v>1576</v>
      </c>
      <c r="K39" s="145">
        <v>71164593.059005946</v>
      </c>
      <c r="L39" s="145">
        <v>1101442.9983019349</v>
      </c>
      <c r="M39" s="145">
        <v>7033656.6454906799</v>
      </c>
      <c r="N39" s="145">
        <v>3291242.5534906406</v>
      </c>
      <c r="O39" s="145">
        <v>82590935.256289199</v>
      </c>
      <c r="P39" s="146">
        <v>8820</v>
      </c>
      <c r="Q39" s="150" t="s">
        <v>329</v>
      </c>
      <c r="R39" s="148">
        <v>9364.0516163593202</v>
      </c>
      <c r="S39" s="202">
        <f t="shared" si="2"/>
        <v>-66.170716245324073</v>
      </c>
      <c r="T39" s="203">
        <f t="shared" si="3"/>
        <v>-75</v>
      </c>
      <c r="U39" s="204">
        <f t="shared" si="4"/>
        <v>35.317135018703723</v>
      </c>
    </row>
    <row r="40" spans="1:24" s="12" customFormat="1" x14ac:dyDescent="0.55000000000000004">
      <c r="A40" s="144" t="s">
        <v>1389</v>
      </c>
      <c r="B40" s="145">
        <v>40603100.273469701</v>
      </c>
      <c r="C40" s="145">
        <v>294822.71028453019</v>
      </c>
      <c r="D40" s="145">
        <v>3844202.7771134507</v>
      </c>
      <c r="E40" s="145">
        <v>3596058.6252841009</v>
      </c>
      <c r="F40" s="145">
        <f t="shared" si="7"/>
        <v>48338184.386151783</v>
      </c>
      <c r="G40" s="146">
        <v>616</v>
      </c>
      <c r="H40" s="147" t="s">
        <v>1328</v>
      </c>
      <c r="I40" s="148">
        <f t="shared" si="8"/>
        <v>78471.078548947698</v>
      </c>
      <c r="J40" s="149" t="s">
        <v>1577</v>
      </c>
      <c r="K40" s="145">
        <v>15593990.686268289</v>
      </c>
      <c r="L40" s="145">
        <v>79158.018013068373</v>
      </c>
      <c r="M40" s="145">
        <v>1536406.5594458228</v>
      </c>
      <c r="N40" s="145">
        <v>1089093.0948383131</v>
      </c>
      <c r="O40" s="145">
        <v>18298648.358565494</v>
      </c>
      <c r="P40" s="146">
        <v>10410</v>
      </c>
      <c r="Q40" s="150" t="s">
        <v>329</v>
      </c>
      <c r="R40" s="148">
        <v>1757.7952313703645</v>
      </c>
      <c r="S40" s="202">
        <f>(O40-SUM(F40:F41))*100/SUM(F40:F41)</f>
        <v>-71.583778633289242</v>
      </c>
      <c r="T40" s="203">
        <f>(P40-SUM(G40:G41))*100/SUM(G40:G41)</f>
        <v>514.52184179456901</v>
      </c>
      <c r="U40" s="204">
        <f>(R40-SUM(I40:I41))*100/SUM(I40:I41)</f>
        <v>-98.117310086207539</v>
      </c>
    </row>
    <row r="41" spans="1:24" s="12" customFormat="1" x14ac:dyDescent="0.55000000000000004">
      <c r="A41" s="144" t="s">
        <v>1391</v>
      </c>
      <c r="B41" s="145">
        <v>13335412.027982324</v>
      </c>
      <c r="C41" s="145">
        <v>83855.868655205064</v>
      </c>
      <c r="D41" s="145">
        <v>1151991.5529702716</v>
      </c>
      <c r="E41" s="145">
        <v>1485635.7296119479</v>
      </c>
      <c r="F41" s="145">
        <f t="shared" si="7"/>
        <v>16056895.179219749</v>
      </c>
      <c r="G41" s="146">
        <v>1078</v>
      </c>
      <c r="H41" s="147" t="s">
        <v>329</v>
      </c>
      <c r="I41" s="148">
        <f t="shared" si="8"/>
        <v>14895.079015973794</v>
      </c>
      <c r="J41" s="149"/>
      <c r="K41" s="145"/>
      <c r="L41" s="145"/>
      <c r="M41" s="145"/>
      <c r="N41" s="145"/>
      <c r="O41" s="145"/>
      <c r="P41" s="146"/>
      <c r="Q41" s="150"/>
      <c r="R41" s="148"/>
      <c r="S41" s="202"/>
      <c r="T41" s="203"/>
      <c r="U41" s="204"/>
    </row>
    <row r="42" spans="1:24" s="12" customFormat="1" ht="72" x14ac:dyDescent="0.55000000000000004">
      <c r="A42" s="144" t="s">
        <v>1390</v>
      </c>
      <c r="B42" s="145">
        <v>12495018.388867347</v>
      </c>
      <c r="C42" s="145">
        <v>81406.563616642583</v>
      </c>
      <c r="D42" s="145">
        <v>1081913.7106882248</v>
      </c>
      <c r="E42" s="145">
        <v>1485061.1123063269</v>
      </c>
      <c r="F42" s="145">
        <f t="shared" si="7"/>
        <v>15143399.77547854</v>
      </c>
      <c r="G42" s="146">
        <v>120</v>
      </c>
      <c r="H42" s="147" t="s">
        <v>329</v>
      </c>
      <c r="I42" s="148">
        <f t="shared" si="8"/>
        <v>126194.99812898783</v>
      </c>
      <c r="J42" s="149" t="s">
        <v>1578</v>
      </c>
      <c r="K42" s="145">
        <v>392295060.95833033</v>
      </c>
      <c r="L42" s="145">
        <v>2179648.5168041093</v>
      </c>
      <c r="M42" s="145">
        <v>40977258.790305845</v>
      </c>
      <c r="N42" s="145">
        <v>19183608.023885578</v>
      </c>
      <c r="O42" s="145">
        <v>454635576.28932583</v>
      </c>
      <c r="P42" s="146">
        <v>120</v>
      </c>
      <c r="Q42" s="150" t="s">
        <v>329</v>
      </c>
      <c r="R42" s="148">
        <v>3788629.8024110487</v>
      </c>
      <c r="S42" s="202">
        <f>(O42-F42)*100/F42</f>
        <v>2902.2028278320286</v>
      </c>
      <c r="T42" s="203">
        <f t="shared" si="3"/>
        <v>0</v>
      </c>
      <c r="U42" s="204">
        <f t="shared" si="4"/>
        <v>2902.202827832029</v>
      </c>
    </row>
    <row r="43" spans="1:24" s="12" customFormat="1" ht="48" x14ac:dyDescent="0.55000000000000004">
      <c r="A43" s="144" t="s">
        <v>1387</v>
      </c>
      <c r="B43" s="145">
        <v>18463708.507309534</v>
      </c>
      <c r="C43" s="145">
        <v>527070.16727094003</v>
      </c>
      <c r="D43" s="145">
        <v>1666838.8988079084</v>
      </c>
      <c r="E43" s="145">
        <v>1600892.1087650377</v>
      </c>
      <c r="F43" s="145">
        <f t="shared" si="7"/>
        <v>22258509.682153419</v>
      </c>
      <c r="G43" s="146">
        <v>1800</v>
      </c>
      <c r="H43" s="147" t="s">
        <v>329</v>
      </c>
      <c r="I43" s="148">
        <f t="shared" si="8"/>
        <v>12365.838712307455</v>
      </c>
      <c r="J43" s="149" t="s">
        <v>1579</v>
      </c>
      <c r="K43" s="145">
        <v>34878070.436328262</v>
      </c>
      <c r="L43" s="145">
        <v>199105.64803469885</v>
      </c>
      <c r="M43" s="145">
        <v>3487022.3306983826</v>
      </c>
      <c r="N43" s="145">
        <v>2073738.2305377193</v>
      </c>
      <c r="O43" s="145">
        <v>40637936.645599067</v>
      </c>
      <c r="P43" s="146">
        <v>2000</v>
      </c>
      <c r="Q43" s="150" t="s">
        <v>329</v>
      </c>
      <c r="R43" s="148">
        <v>20318.968322799534</v>
      </c>
      <c r="S43" s="202">
        <f t="shared" si="2"/>
        <v>82.572585612872516</v>
      </c>
      <c r="T43" s="203">
        <f t="shared" si="3"/>
        <v>11.111111111111111</v>
      </c>
      <c r="U43" s="204">
        <f t="shared" si="4"/>
        <v>64.315327051585257</v>
      </c>
    </row>
    <row r="44" spans="1:24" s="12" customFormat="1" ht="48" x14ac:dyDescent="0.55000000000000004">
      <c r="A44" s="144" t="s">
        <v>1364</v>
      </c>
      <c r="B44" s="145">
        <v>16991086.63563798</v>
      </c>
      <c r="C44" s="145">
        <v>121068.48963696757</v>
      </c>
      <c r="D44" s="145">
        <v>1631274.9114005426</v>
      </c>
      <c r="E44" s="145">
        <v>1219768.4374341313</v>
      </c>
      <c r="F44" s="145">
        <f t="shared" si="7"/>
        <v>19963198.47410962</v>
      </c>
      <c r="G44" s="146">
        <v>2417</v>
      </c>
      <c r="H44" s="147" t="s">
        <v>329</v>
      </c>
      <c r="I44" s="148">
        <f t="shared" si="8"/>
        <v>8259.4946107197429</v>
      </c>
      <c r="J44" s="149" t="s">
        <v>1580</v>
      </c>
      <c r="K44" s="145">
        <v>65685096.364553407</v>
      </c>
      <c r="L44" s="145">
        <v>494068.59800836036</v>
      </c>
      <c r="M44" s="145">
        <v>6397435.1129737627</v>
      </c>
      <c r="N44" s="145">
        <v>4002105.1616592808</v>
      </c>
      <c r="O44" s="145">
        <v>76578705.237194806</v>
      </c>
      <c r="P44" s="146">
        <v>16503</v>
      </c>
      <c r="Q44" s="150" t="s">
        <v>329</v>
      </c>
      <c r="R44" s="148">
        <v>4640.2899616551422</v>
      </c>
      <c r="S44" s="202">
        <f t="shared" si="2"/>
        <v>283.59937830859189</v>
      </c>
      <c r="T44" s="203">
        <f t="shared" si="3"/>
        <v>582.78858088539516</v>
      </c>
      <c r="U44" s="204">
        <f>(R44-I44)*100/I44</f>
        <v>-43.818717968135083</v>
      </c>
    </row>
    <row r="45" spans="1:24" ht="48" x14ac:dyDescent="0.55000000000000004">
      <c r="A45" s="144" t="s">
        <v>1379</v>
      </c>
      <c r="B45" s="145">
        <v>16217470.150700163</v>
      </c>
      <c r="C45" s="145">
        <v>103633.94714799008</v>
      </c>
      <c r="D45" s="145">
        <v>1478059.6416077453</v>
      </c>
      <c r="E45" s="145">
        <v>1646578.1213963707</v>
      </c>
      <c r="F45" s="145">
        <f t="shared" si="7"/>
        <v>19445741.860852268</v>
      </c>
      <c r="G45" s="146">
        <v>16221</v>
      </c>
      <c r="H45" s="147" t="s">
        <v>329</v>
      </c>
      <c r="I45" s="148">
        <f t="shared" si="8"/>
        <v>1198.8004352908124</v>
      </c>
      <c r="J45" s="149"/>
      <c r="K45" s="145"/>
      <c r="L45" s="145"/>
      <c r="M45" s="145"/>
      <c r="N45" s="145"/>
      <c r="O45" s="145"/>
      <c r="P45" s="146"/>
      <c r="Q45" s="150"/>
      <c r="R45" s="148"/>
      <c r="S45" s="202"/>
      <c r="T45" s="203"/>
      <c r="U45" s="204"/>
    </row>
    <row r="46" spans="1:24" x14ac:dyDescent="0.55000000000000004">
      <c r="A46" s="144" t="s">
        <v>1392</v>
      </c>
      <c r="B46" s="145">
        <v>20763519.47520788</v>
      </c>
      <c r="C46" s="145">
        <v>156216.78820585262</v>
      </c>
      <c r="D46" s="145">
        <v>1967135.8336761901</v>
      </c>
      <c r="E46" s="145">
        <v>1812557.7091946753</v>
      </c>
      <c r="F46" s="145">
        <f t="shared" ref="F46" si="11">SUM(B46:E46)</f>
        <v>24699429.806284595</v>
      </c>
      <c r="G46" s="146">
        <v>16500</v>
      </c>
      <c r="H46" s="147" t="s">
        <v>329</v>
      </c>
      <c r="I46" s="148">
        <f t="shared" si="8"/>
        <v>1496.9351397748239</v>
      </c>
      <c r="J46" s="149"/>
      <c r="K46" s="145"/>
      <c r="L46" s="145"/>
      <c r="M46" s="145"/>
      <c r="N46" s="145"/>
      <c r="O46" s="145"/>
      <c r="P46" s="146"/>
      <c r="Q46" s="150"/>
      <c r="R46" s="148"/>
      <c r="S46" s="202"/>
      <c r="T46" s="203"/>
      <c r="U46" s="204"/>
    </row>
    <row r="47" spans="1:24" ht="48.75" thickBot="1" x14ac:dyDescent="0.6">
      <c r="A47" s="323"/>
      <c r="B47" s="266"/>
      <c r="C47" s="266"/>
      <c r="D47" s="266"/>
      <c r="E47" s="266"/>
      <c r="F47" s="266"/>
      <c r="G47" s="266"/>
      <c r="H47" s="266"/>
      <c r="I47" s="267"/>
      <c r="J47" s="302" t="s">
        <v>1581</v>
      </c>
      <c r="K47" s="151">
        <v>2992585.3687335178</v>
      </c>
      <c r="L47" s="151">
        <v>30170.712195233704</v>
      </c>
      <c r="M47" s="151">
        <v>216244.94380248117</v>
      </c>
      <c r="N47" s="151">
        <v>500396.42268073745</v>
      </c>
      <c r="O47" s="151">
        <v>3739397.4474119702</v>
      </c>
      <c r="P47" s="152">
        <v>59</v>
      </c>
      <c r="Q47" s="154" t="s">
        <v>329</v>
      </c>
      <c r="R47" s="153">
        <v>63379.61775274526</v>
      </c>
      <c r="S47" s="264"/>
      <c r="T47" s="265"/>
      <c r="U47" s="204"/>
    </row>
    <row r="48" spans="1:24" ht="24.75" hidden="1" thickBot="1" x14ac:dyDescent="0.6">
      <c r="J48" s="257"/>
      <c r="K48" s="258"/>
      <c r="L48" s="258"/>
      <c r="M48" s="258"/>
      <c r="N48" s="258"/>
      <c r="O48" s="258"/>
      <c r="P48" s="259"/>
      <c r="Q48" s="260"/>
      <c r="R48" s="261"/>
      <c r="S48" s="262"/>
      <c r="T48" s="263"/>
      <c r="U48" s="205"/>
    </row>
    <row r="49" spans="1:21" ht="24.75" thickBot="1" x14ac:dyDescent="0.6">
      <c r="A49" s="32" t="s">
        <v>333</v>
      </c>
      <c r="B49" s="8">
        <f>SUM(B7:B48)</f>
        <v>4859486192.7400055</v>
      </c>
      <c r="C49" s="8">
        <f>SUM(C7:C48)</f>
        <v>33976141.180000007</v>
      </c>
      <c r="D49" s="8">
        <f>SUM(D7:D48)</f>
        <v>497270438.0200004</v>
      </c>
      <c r="E49" s="8">
        <f>SUM(E7:E48)</f>
        <v>256800220.03999957</v>
      </c>
      <c r="F49" s="8">
        <f>SUM(F7:F48)</f>
        <v>5647532991.9799995</v>
      </c>
      <c r="G49" s="36"/>
      <c r="H49" s="37"/>
      <c r="I49" s="8"/>
      <c r="J49" s="71" t="s">
        <v>333</v>
      </c>
      <c r="K49" s="8">
        <f>SUM(K7:K48)</f>
        <v>5108683703.3000011</v>
      </c>
      <c r="L49" s="8">
        <f>SUM(L7:L48)</f>
        <v>30001829.029999997</v>
      </c>
      <c r="M49" s="8">
        <f>SUM(M7:M48)</f>
        <v>520695248.18000031</v>
      </c>
      <c r="N49" s="8">
        <f>SUM(N7:N48)</f>
        <v>262744190.01000032</v>
      </c>
      <c r="O49" s="8">
        <f>SUM(O7:O48)</f>
        <v>5922124970.5200033</v>
      </c>
      <c r="P49" s="72"/>
      <c r="Q49" s="73"/>
      <c r="R49" s="74"/>
      <c r="S49" s="75"/>
      <c r="T49" s="75"/>
      <c r="U49" s="75"/>
    </row>
    <row r="50" spans="1:21" x14ac:dyDescent="0.55000000000000004">
      <c r="B50" s="10"/>
      <c r="C50" s="10"/>
    </row>
    <row r="52" spans="1:21" x14ac:dyDescent="0.55000000000000004">
      <c r="F52" s="10">
        <f>'ตารางที่ 7'!$F$37</f>
        <v>5647532991.9800043</v>
      </c>
      <c r="O52" s="10">
        <f>'ตารางที่ 7'!O37</f>
        <v>5922124970.5200005</v>
      </c>
    </row>
    <row r="53" spans="1:21" x14ac:dyDescent="0.55000000000000004">
      <c r="B53" s="10"/>
      <c r="C53" s="10"/>
      <c r="F53" s="10">
        <f>F52-F49</f>
        <v>0</v>
      </c>
      <c r="H53" s="1"/>
      <c r="J53" s="1"/>
      <c r="O53" s="10">
        <f>O52-O49</f>
        <v>0</v>
      </c>
      <c r="Q53" s="1"/>
    </row>
  </sheetData>
  <mergeCells count="23">
    <mergeCell ref="L4:L6"/>
    <mergeCell ref="M4:M6"/>
    <mergeCell ref="A4:A6"/>
    <mergeCell ref="Q4:Q6"/>
    <mergeCell ref="O4:O6"/>
    <mergeCell ref="P4:P6"/>
    <mergeCell ref="H4:H6"/>
    <mergeCell ref="A1:U1"/>
    <mergeCell ref="A2:U2"/>
    <mergeCell ref="S3:U3"/>
    <mergeCell ref="B4:B6"/>
    <mergeCell ref="C4:C6"/>
    <mergeCell ref="D4:D6"/>
    <mergeCell ref="E4:E6"/>
    <mergeCell ref="A3:I3"/>
    <mergeCell ref="J4:J6"/>
    <mergeCell ref="J3:R3"/>
    <mergeCell ref="R4:R6"/>
    <mergeCell ref="N4:N6"/>
    <mergeCell ref="F4:F6"/>
    <mergeCell ref="G4:G6"/>
    <mergeCell ref="I4:I6"/>
    <mergeCell ref="K4:K6"/>
  </mergeCells>
  <phoneticPr fontId="4" type="noConversion"/>
  <conditionalFormatting sqref="S7:U48">
    <cfRule type="cellIs" dxfId="27" priority="1" operator="lessThan">
      <formula>-20</formula>
    </cfRule>
    <cfRule type="cellIs" dxfId="26" priority="2" operator="greaterThan">
      <formula>20</formula>
    </cfRule>
  </conditionalFormatting>
  <pageMargins left="0.9055118110236221" right="0.19685039370078741" top="0.25" bottom="0.51181102362204722" header="0.51181102362204722" footer="0.51181102362204722"/>
  <pageSetup paperSize="5" scale="4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46"/>
  <sheetViews>
    <sheetView view="pageLayout" topLeftCell="B34" zoomScale="55" zoomScaleNormal="55" zoomScaleSheetLayoutView="70" zoomScalePageLayoutView="55" workbookViewId="0">
      <selection activeCell="I41" sqref="I41"/>
    </sheetView>
  </sheetViews>
  <sheetFormatPr defaultRowHeight="24" x14ac:dyDescent="0.55000000000000004"/>
  <cols>
    <col min="1" max="1" width="48.7109375" style="1" customWidth="1"/>
    <col min="2" max="2" width="19.85546875" style="1" bestFit="1" customWidth="1"/>
    <col min="3" max="3" width="16.5703125" style="1" bestFit="1" customWidth="1"/>
    <col min="4" max="5" width="17.85546875" style="1" bestFit="1" customWidth="1"/>
    <col min="6" max="6" width="19.85546875" style="1" bestFit="1" customWidth="1"/>
    <col min="7" max="7" width="11.85546875" style="1" bestFit="1" customWidth="1"/>
    <col min="8" max="8" width="14.7109375" style="11" bestFit="1" customWidth="1"/>
    <col min="9" max="9" width="16.7109375" style="1" bestFit="1" customWidth="1"/>
    <col min="10" max="10" width="48.7109375" style="1" customWidth="1"/>
    <col min="11" max="11" width="19.85546875" style="1" bestFit="1" customWidth="1"/>
    <col min="12" max="12" width="16.5703125" style="1" bestFit="1" customWidth="1"/>
    <col min="13" max="14" width="17.85546875" style="1" bestFit="1" customWidth="1"/>
    <col min="15" max="15" width="19.85546875" style="1" bestFit="1" customWidth="1"/>
    <col min="16" max="16" width="9.85546875" style="1" bestFit="1" customWidth="1"/>
    <col min="17" max="17" width="14.7109375" style="79" bestFit="1" customWidth="1"/>
    <col min="18" max="18" width="16.7109375" style="1" bestFit="1" customWidth="1"/>
    <col min="19" max="19" width="11.5703125" style="1" bestFit="1" customWidth="1"/>
    <col min="20" max="20" width="11.28515625" style="1" bestFit="1" customWidth="1"/>
    <col min="21" max="21" width="15.140625" style="1" customWidth="1"/>
    <col min="22" max="16384" width="9.140625" style="1"/>
  </cols>
  <sheetData>
    <row r="1" spans="1:21" x14ac:dyDescent="0.55000000000000004">
      <c r="A1" s="374" t="s">
        <v>1603</v>
      </c>
      <c r="B1" s="374"/>
      <c r="C1" s="374"/>
      <c r="D1" s="374"/>
      <c r="E1" s="374"/>
      <c r="F1" s="374"/>
      <c r="G1" s="374"/>
      <c r="H1" s="374"/>
      <c r="I1" s="374"/>
      <c r="J1" s="374"/>
      <c r="K1" s="374"/>
      <c r="L1" s="374"/>
      <c r="M1" s="374"/>
      <c r="N1" s="374"/>
      <c r="O1" s="374"/>
      <c r="P1" s="374"/>
      <c r="Q1" s="374"/>
      <c r="R1" s="374"/>
      <c r="S1" s="374"/>
      <c r="T1" s="374"/>
      <c r="U1" s="374"/>
    </row>
    <row r="2" spans="1:21" ht="24.75" thickBot="1" x14ac:dyDescent="0.6">
      <c r="A2" s="375" t="s">
        <v>74</v>
      </c>
      <c r="B2" s="375"/>
      <c r="C2" s="375"/>
      <c r="D2" s="375"/>
      <c r="E2" s="375"/>
      <c r="F2" s="375"/>
      <c r="G2" s="375"/>
      <c r="H2" s="375"/>
      <c r="I2" s="375"/>
      <c r="J2" s="375"/>
      <c r="K2" s="375"/>
      <c r="L2" s="375"/>
      <c r="M2" s="375"/>
      <c r="N2" s="375"/>
      <c r="O2" s="375"/>
      <c r="P2" s="375"/>
      <c r="Q2" s="375"/>
      <c r="R2" s="375"/>
      <c r="S2" s="375"/>
      <c r="T2" s="375"/>
      <c r="U2" s="375"/>
    </row>
    <row r="3" spans="1:21" ht="24.75" thickBot="1" x14ac:dyDescent="0.6">
      <c r="A3" s="41"/>
      <c r="B3" s="377" t="s">
        <v>1604</v>
      </c>
      <c r="C3" s="377"/>
      <c r="D3" s="377"/>
      <c r="E3" s="377"/>
      <c r="F3" s="377"/>
      <c r="G3" s="377"/>
      <c r="H3" s="377"/>
      <c r="I3" s="378"/>
      <c r="J3" s="382" t="s">
        <v>1605</v>
      </c>
      <c r="K3" s="383"/>
      <c r="L3" s="383"/>
      <c r="M3" s="383"/>
      <c r="N3" s="383"/>
      <c r="O3" s="383"/>
      <c r="P3" s="383"/>
      <c r="Q3" s="383"/>
      <c r="R3" s="384"/>
      <c r="S3" s="376" t="s">
        <v>324</v>
      </c>
      <c r="T3" s="377"/>
      <c r="U3" s="378"/>
    </row>
    <row r="4" spans="1:21" x14ac:dyDescent="0.55000000000000004">
      <c r="A4" s="385" t="s">
        <v>336</v>
      </c>
      <c r="B4" s="379" t="s">
        <v>316</v>
      </c>
      <c r="C4" s="379" t="s">
        <v>317</v>
      </c>
      <c r="D4" s="379" t="s">
        <v>318</v>
      </c>
      <c r="E4" s="379" t="s">
        <v>319</v>
      </c>
      <c r="F4" s="379" t="s">
        <v>320</v>
      </c>
      <c r="G4" s="379" t="s">
        <v>321</v>
      </c>
      <c r="H4" s="379" t="s">
        <v>322</v>
      </c>
      <c r="I4" s="387" t="s">
        <v>323</v>
      </c>
      <c r="J4" s="385" t="s">
        <v>336</v>
      </c>
      <c r="K4" s="379" t="s">
        <v>316</v>
      </c>
      <c r="L4" s="379" t="s">
        <v>317</v>
      </c>
      <c r="M4" s="379" t="s">
        <v>318</v>
      </c>
      <c r="N4" s="379" t="s">
        <v>319</v>
      </c>
      <c r="O4" s="379" t="s">
        <v>320</v>
      </c>
      <c r="P4" s="379" t="s">
        <v>321</v>
      </c>
      <c r="Q4" s="390" t="s">
        <v>322</v>
      </c>
      <c r="R4" s="387" t="s">
        <v>323</v>
      </c>
      <c r="S4" s="3" t="s">
        <v>320</v>
      </c>
      <c r="T4" s="27" t="s">
        <v>322</v>
      </c>
      <c r="U4" s="354" t="s">
        <v>323</v>
      </c>
    </row>
    <row r="5" spans="1:21" x14ac:dyDescent="0.55000000000000004">
      <c r="A5" s="385"/>
      <c r="B5" s="380"/>
      <c r="C5" s="380"/>
      <c r="D5" s="380"/>
      <c r="E5" s="380"/>
      <c r="F5" s="380"/>
      <c r="G5" s="380"/>
      <c r="H5" s="380"/>
      <c r="I5" s="388"/>
      <c r="J5" s="385"/>
      <c r="K5" s="380"/>
      <c r="L5" s="380"/>
      <c r="M5" s="380"/>
      <c r="N5" s="380"/>
      <c r="O5" s="380"/>
      <c r="P5" s="380"/>
      <c r="Q5" s="391"/>
      <c r="R5" s="388"/>
      <c r="S5" s="29" t="s">
        <v>326</v>
      </c>
      <c r="T5" s="30" t="s">
        <v>326</v>
      </c>
      <c r="U5" s="222" t="s">
        <v>326</v>
      </c>
    </row>
    <row r="6" spans="1:21" ht="24.75" thickBot="1" x14ac:dyDescent="0.6">
      <c r="A6" s="386"/>
      <c r="B6" s="381"/>
      <c r="C6" s="381"/>
      <c r="D6" s="381"/>
      <c r="E6" s="381"/>
      <c r="F6" s="381"/>
      <c r="G6" s="381"/>
      <c r="H6" s="381"/>
      <c r="I6" s="389"/>
      <c r="J6" s="386"/>
      <c r="K6" s="381"/>
      <c r="L6" s="381"/>
      <c r="M6" s="381"/>
      <c r="N6" s="381"/>
      <c r="O6" s="381"/>
      <c r="P6" s="381"/>
      <c r="Q6" s="392"/>
      <c r="R6" s="389"/>
      <c r="S6" s="32" t="s">
        <v>325</v>
      </c>
      <c r="T6" s="33" t="s">
        <v>325</v>
      </c>
      <c r="U6" s="223" t="s">
        <v>325</v>
      </c>
    </row>
    <row r="7" spans="1:21" s="12" customFormat="1" x14ac:dyDescent="0.55000000000000004">
      <c r="A7" s="210" t="s">
        <v>1330</v>
      </c>
      <c r="B7" s="211">
        <v>36563196.97055348</v>
      </c>
      <c r="C7" s="211">
        <v>225686.33675524002</v>
      </c>
      <c r="D7" s="211">
        <v>2615549.7150611836</v>
      </c>
      <c r="E7" s="211">
        <v>2626872.8333515851</v>
      </c>
      <c r="F7" s="211">
        <f t="shared" ref="F7:F9" si="0">SUM(B7:E7)</f>
        <v>42031305.855721481</v>
      </c>
      <c r="G7" s="212">
        <v>3700</v>
      </c>
      <c r="H7" s="213" t="s">
        <v>329</v>
      </c>
      <c r="I7" s="214">
        <f t="shared" ref="I7:I9" si="1">F7/G7</f>
        <v>11359.812393438238</v>
      </c>
      <c r="J7" s="210" t="s">
        <v>1330</v>
      </c>
      <c r="K7" s="211">
        <v>54274130.004365943</v>
      </c>
      <c r="L7" s="211">
        <v>635205.9485079475</v>
      </c>
      <c r="M7" s="211">
        <v>4277132.4221517686</v>
      </c>
      <c r="N7" s="211">
        <v>4648821.0938876783</v>
      </c>
      <c r="O7" s="211">
        <v>63835289.468913339</v>
      </c>
      <c r="P7" s="212">
        <v>2590</v>
      </c>
      <c r="Q7" s="215" t="s">
        <v>329</v>
      </c>
      <c r="R7" s="214">
        <v>24646.829910777353</v>
      </c>
      <c r="S7" s="224">
        <f t="shared" ref="S7:S16" si="2">(O7-F7)*100/F7</f>
        <v>51.875579807196985</v>
      </c>
      <c r="T7" s="225">
        <f t="shared" ref="T7:T37" si="3">(P7-G7)*100/G7</f>
        <v>-30</v>
      </c>
      <c r="U7" s="226">
        <f t="shared" ref="U7:U33" si="4">(R7-I7)*100/I7</f>
        <v>116.96511401028143</v>
      </c>
    </row>
    <row r="8" spans="1:21" s="12" customFormat="1" ht="72" x14ac:dyDescent="0.55000000000000004">
      <c r="A8" s="216" t="s">
        <v>1407</v>
      </c>
      <c r="B8" s="217">
        <v>1167805463.4843276</v>
      </c>
      <c r="C8" s="217">
        <v>7385638.2747135703</v>
      </c>
      <c r="D8" s="217">
        <v>121245778.42359976</v>
      </c>
      <c r="E8" s="217">
        <v>55775426.678399183</v>
      </c>
      <c r="F8" s="217">
        <f t="shared" si="0"/>
        <v>1352212306.8610399</v>
      </c>
      <c r="G8" s="218">
        <v>10806</v>
      </c>
      <c r="H8" s="219" t="s">
        <v>1321</v>
      </c>
      <c r="I8" s="220">
        <f t="shared" si="1"/>
        <v>125135.32360364981</v>
      </c>
      <c r="J8" s="216" t="s">
        <v>1583</v>
      </c>
      <c r="K8" s="217">
        <v>36018036.795627154</v>
      </c>
      <c r="L8" s="217">
        <v>121548.91170086883</v>
      </c>
      <c r="M8" s="217">
        <v>2455362.226864134</v>
      </c>
      <c r="N8" s="217">
        <v>4879608.2572641559</v>
      </c>
      <c r="O8" s="217">
        <v>43474556.191456318</v>
      </c>
      <c r="P8" s="218">
        <v>10527</v>
      </c>
      <c r="Q8" s="221" t="s">
        <v>1321</v>
      </c>
      <c r="R8" s="220">
        <v>4129.8144002523341</v>
      </c>
      <c r="S8" s="227">
        <f>(O8-F8)*100/F8</f>
        <v>-96.784931184927899</v>
      </c>
      <c r="T8" s="228">
        <f t="shared" si="3"/>
        <v>-2.5818989450305385</v>
      </c>
      <c r="U8" s="229">
        <f t="shared" si="4"/>
        <v>-96.699721324625344</v>
      </c>
    </row>
    <row r="9" spans="1:21" s="12" customFormat="1" ht="48" x14ac:dyDescent="0.55000000000000004">
      <c r="A9" s="216" t="s">
        <v>1331</v>
      </c>
      <c r="B9" s="217">
        <v>44649121.378338724</v>
      </c>
      <c r="C9" s="217">
        <v>396196.88476980268</v>
      </c>
      <c r="D9" s="217">
        <v>4497790.4801178444</v>
      </c>
      <c r="E9" s="217">
        <v>2340755.9470447577</v>
      </c>
      <c r="F9" s="217">
        <f t="shared" si="0"/>
        <v>51883864.690271132</v>
      </c>
      <c r="G9" s="218">
        <v>2550</v>
      </c>
      <c r="H9" s="219" t="s">
        <v>330</v>
      </c>
      <c r="I9" s="220">
        <f t="shared" si="1"/>
        <v>20346.613604027894</v>
      </c>
      <c r="J9" s="216" t="s">
        <v>1584</v>
      </c>
      <c r="K9" s="217">
        <v>7065685.4853396928</v>
      </c>
      <c r="L9" s="217">
        <v>43233.595382456064</v>
      </c>
      <c r="M9" s="217">
        <v>642336.07149074902</v>
      </c>
      <c r="N9" s="217">
        <v>688666.52486603858</v>
      </c>
      <c r="O9" s="217">
        <v>8439921.6770789362</v>
      </c>
      <c r="P9" s="218">
        <v>1108</v>
      </c>
      <c r="Q9" s="221" t="s">
        <v>330</v>
      </c>
      <c r="R9" s="220">
        <v>7617.2578312986789</v>
      </c>
      <c r="S9" s="227">
        <f>(SUM(O9:O10)-F9)*100/F9</f>
        <v>803.55039399821908</v>
      </c>
      <c r="T9" s="228">
        <f>(SUM(P9:P10)-G9)*100/G9</f>
        <v>-55.607843137254903</v>
      </c>
      <c r="U9" s="229">
        <f>(SUM(R9:R10)-I9)*100/I9</f>
        <v>94211.303530248886</v>
      </c>
    </row>
    <row r="10" spans="1:21" s="12" customFormat="1" ht="48" x14ac:dyDescent="0.55000000000000004">
      <c r="A10" s="216"/>
      <c r="B10" s="217"/>
      <c r="C10" s="217"/>
      <c r="D10" s="217"/>
      <c r="E10" s="217"/>
      <c r="F10" s="217"/>
      <c r="G10" s="218"/>
      <c r="H10" s="219"/>
      <c r="I10" s="220"/>
      <c r="J10" s="216" t="s">
        <v>1587</v>
      </c>
      <c r="K10" s="217">
        <v>398592255.29430908</v>
      </c>
      <c r="L10" s="217">
        <v>2028509.2444627413</v>
      </c>
      <c r="M10" s="217">
        <v>41266055.765041389</v>
      </c>
      <c r="N10" s="217">
        <v>18470121.849555507</v>
      </c>
      <c r="O10" s="217">
        <v>460356942.15336871</v>
      </c>
      <c r="P10" s="218">
        <v>24</v>
      </c>
      <c r="Q10" s="221" t="s">
        <v>1322</v>
      </c>
      <c r="R10" s="220">
        <v>19181539.256390363</v>
      </c>
      <c r="S10" s="227"/>
      <c r="T10" s="228"/>
      <c r="U10" s="229"/>
    </row>
    <row r="11" spans="1:21" s="12" customFormat="1" ht="48" x14ac:dyDescent="0.55000000000000004">
      <c r="A11" s="216" t="s">
        <v>1334</v>
      </c>
      <c r="B11" s="217">
        <v>1045260058.1074795</v>
      </c>
      <c r="C11" s="217">
        <v>4548982.5097182514</v>
      </c>
      <c r="D11" s="217">
        <v>111273072.63991177</v>
      </c>
      <c r="E11" s="217">
        <v>54597561.290446736</v>
      </c>
      <c r="F11" s="217">
        <f t="shared" ref="F11:F39" si="5">SUM(B11:E11)</f>
        <v>1215679674.5475564</v>
      </c>
      <c r="G11" s="218">
        <v>6034435</v>
      </c>
      <c r="H11" s="219" t="s">
        <v>482</v>
      </c>
      <c r="I11" s="220">
        <f t="shared" ref="I11:I39" si="6">F11/G11</f>
        <v>201.45708331394013</v>
      </c>
      <c r="J11" s="216" t="s">
        <v>1585</v>
      </c>
      <c r="K11" s="217">
        <v>1099009731.2979364</v>
      </c>
      <c r="L11" s="217">
        <v>3197458.9595404728</v>
      </c>
      <c r="M11" s="217">
        <v>115367795.39866984</v>
      </c>
      <c r="N11" s="217">
        <v>60712072.137281403</v>
      </c>
      <c r="O11" s="217">
        <v>1278287057.7934279</v>
      </c>
      <c r="P11" s="218">
        <v>5997735</v>
      </c>
      <c r="Q11" s="221" t="s">
        <v>482</v>
      </c>
      <c r="R11" s="220">
        <v>213.12829889840546</v>
      </c>
      <c r="S11" s="227">
        <f>(O11-F11)*100/F11</f>
        <v>5.149990129527529</v>
      </c>
      <c r="T11" s="228">
        <f t="shared" si="3"/>
        <v>-0.60817624185197128</v>
      </c>
      <c r="U11" s="229">
        <f t="shared" si="4"/>
        <v>5.7934004565515931</v>
      </c>
    </row>
    <row r="12" spans="1:21" s="12" customFormat="1" ht="48" x14ac:dyDescent="0.55000000000000004">
      <c r="A12" s="216" t="s">
        <v>1332</v>
      </c>
      <c r="B12" s="217">
        <v>27609941.918023575</v>
      </c>
      <c r="C12" s="217">
        <v>160103.09819527756</v>
      </c>
      <c r="D12" s="217">
        <v>2652179.5544231869</v>
      </c>
      <c r="E12" s="217">
        <v>2176000.6209016033</v>
      </c>
      <c r="F12" s="217">
        <f t="shared" si="5"/>
        <v>32598225.191543642</v>
      </c>
      <c r="G12" s="218">
        <v>15000</v>
      </c>
      <c r="H12" s="219" t="s">
        <v>329</v>
      </c>
      <c r="I12" s="220">
        <f t="shared" si="6"/>
        <v>2173.2150127695763</v>
      </c>
      <c r="J12" s="216" t="s">
        <v>1586</v>
      </c>
      <c r="K12" s="217">
        <v>112200359.32021222</v>
      </c>
      <c r="L12" s="217">
        <v>622025.52479531255</v>
      </c>
      <c r="M12" s="217">
        <v>11009700.373897694</v>
      </c>
      <c r="N12" s="217">
        <v>5168337.2506742962</v>
      </c>
      <c r="O12" s="217">
        <v>129000422.4695795</v>
      </c>
      <c r="P12" s="218">
        <v>1181</v>
      </c>
      <c r="Q12" s="221" t="s">
        <v>1322</v>
      </c>
      <c r="R12" s="220">
        <v>109229.82427568121</v>
      </c>
      <c r="S12" s="227">
        <f>(SUM(O12:O13)-SUM(F12:F14))*100/SUM(F12:F14)</f>
        <v>-10.539619998646465</v>
      </c>
      <c r="T12" s="228">
        <f>(SUM(P12:P13)-SUM(G12:G14))*100/SUM(G12:G14)</f>
        <v>-93.677318926838197</v>
      </c>
      <c r="U12" s="229">
        <f>(SUM(R12:R13)-SUM(I12:I14))*100/SUM(I12:I14)</f>
        <v>234.08998469444785</v>
      </c>
    </row>
    <row r="13" spans="1:21" s="12" customFormat="1" ht="48" x14ac:dyDescent="0.55000000000000004">
      <c r="A13" s="216" t="s">
        <v>1335</v>
      </c>
      <c r="B13" s="217">
        <v>107238434.41780603</v>
      </c>
      <c r="C13" s="217">
        <v>573566.57012133521</v>
      </c>
      <c r="D13" s="217">
        <v>10111972.938178424</v>
      </c>
      <c r="E13" s="217">
        <v>7196756.7394048767</v>
      </c>
      <c r="F13" s="217">
        <f t="shared" si="5"/>
        <v>125120730.66551065</v>
      </c>
      <c r="G13" s="218">
        <v>1842</v>
      </c>
      <c r="H13" s="219" t="s">
        <v>1322</v>
      </c>
      <c r="I13" s="220">
        <f t="shared" si="6"/>
        <v>67926.563879213165</v>
      </c>
      <c r="J13" s="216" t="s">
        <v>1595</v>
      </c>
      <c r="K13" s="217">
        <v>23414778.422597084</v>
      </c>
      <c r="L13" s="217">
        <v>96189.441520059772</v>
      </c>
      <c r="M13" s="217">
        <v>2286242.9492369303</v>
      </c>
      <c r="N13" s="217">
        <v>1461107.3696792696</v>
      </c>
      <c r="O13" s="217">
        <v>27258318.183033343</v>
      </c>
      <c r="P13" s="218">
        <v>200</v>
      </c>
      <c r="Q13" s="221" t="s">
        <v>1322</v>
      </c>
      <c r="R13" s="220">
        <v>136291.59091516671</v>
      </c>
      <c r="S13" s="227"/>
      <c r="T13" s="228"/>
      <c r="U13" s="229"/>
    </row>
    <row r="14" spans="1:21" s="12" customFormat="1" x14ac:dyDescent="0.55000000000000004">
      <c r="A14" s="216" t="s">
        <v>1336</v>
      </c>
      <c r="B14" s="217">
        <v>14440385.115803046</v>
      </c>
      <c r="C14" s="217">
        <v>84540.542269712547</v>
      </c>
      <c r="D14" s="217">
        <v>1317751.0028452973</v>
      </c>
      <c r="E14" s="217">
        <v>1106461.5033683206</v>
      </c>
      <c r="F14" s="217">
        <f t="shared" si="5"/>
        <v>16949138.164286375</v>
      </c>
      <c r="G14" s="218">
        <v>5000</v>
      </c>
      <c r="H14" s="219" t="s">
        <v>329</v>
      </c>
      <c r="I14" s="220">
        <f t="shared" si="6"/>
        <v>3389.8276328572751</v>
      </c>
      <c r="J14" s="216"/>
      <c r="K14" s="217"/>
      <c r="L14" s="217"/>
      <c r="M14" s="217"/>
      <c r="N14" s="217"/>
      <c r="O14" s="217"/>
      <c r="P14" s="218"/>
      <c r="Q14" s="221"/>
      <c r="R14" s="220"/>
      <c r="S14" s="227"/>
      <c r="T14" s="228"/>
      <c r="U14" s="229"/>
    </row>
    <row r="15" spans="1:21" s="12" customFormat="1" ht="48" x14ac:dyDescent="0.55000000000000004">
      <c r="A15" s="216" t="s">
        <v>1401</v>
      </c>
      <c r="B15" s="217">
        <v>79959662.927607089</v>
      </c>
      <c r="C15" s="217">
        <v>1085718.1675022028</v>
      </c>
      <c r="D15" s="217">
        <v>7905119.2678866424</v>
      </c>
      <c r="E15" s="217">
        <v>4265441.8744823746</v>
      </c>
      <c r="F15" s="217">
        <f t="shared" si="5"/>
        <v>93215942.237478316</v>
      </c>
      <c r="G15" s="218">
        <v>1606</v>
      </c>
      <c r="H15" s="219" t="s">
        <v>329</v>
      </c>
      <c r="I15" s="220">
        <f t="shared" si="6"/>
        <v>58042.305253722487</v>
      </c>
      <c r="J15" s="216" t="s">
        <v>1588</v>
      </c>
      <c r="K15" s="217">
        <v>112233541.95099638</v>
      </c>
      <c r="L15" s="217">
        <v>724354.52791741397</v>
      </c>
      <c r="M15" s="217">
        <v>10912154.59911691</v>
      </c>
      <c r="N15" s="217">
        <v>6217622.8369605457</v>
      </c>
      <c r="O15" s="217">
        <v>130087673.91499124</v>
      </c>
      <c r="P15" s="218">
        <v>1630</v>
      </c>
      <c r="Q15" s="221" t="s">
        <v>329</v>
      </c>
      <c r="R15" s="220">
        <v>79808.388904902604</v>
      </c>
      <c r="S15" s="227">
        <f>(O15-F15)*100/F15</f>
        <v>39.555177786625762</v>
      </c>
      <c r="T15" s="228">
        <f t="shared" si="3"/>
        <v>1.4943960149439601</v>
      </c>
      <c r="U15" s="229">
        <f>(R15-I15)*100/I15</f>
        <v>37.500377622896316</v>
      </c>
    </row>
    <row r="16" spans="1:21" s="12" customFormat="1" ht="48" x14ac:dyDescent="0.55000000000000004">
      <c r="A16" s="216" t="s">
        <v>1338</v>
      </c>
      <c r="B16" s="217">
        <v>24553247.512635067</v>
      </c>
      <c r="C16" s="217">
        <v>153424.35412588008</v>
      </c>
      <c r="D16" s="217">
        <v>2257693.3525778158</v>
      </c>
      <c r="E16" s="217">
        <v>2073557.2240320754</v>
      </c>
      <c r="F16" s="217">
        <f t="shared" si="5"/>
        <v>29037922.443370838</v>
      </c>
      <c r="G16" s="218">
        <v>1810</v>
      </c>
      <c r="H16" s="219" t="s">
        <v>329</v>
      </c>
      <c r="I16" s="220">
        <f t="shared" si="6"/>
        <v>16043.051073685545</v>
      </c>
      <c r="J16" s="216" t="s">
        <v>1589</v>
      </c>
      <c r="K16" s="217">
        <v>28674222.440426249</v>
      </c>
      <c r="L16" s="217">
        <v>233588.76843923633</v>
      </c>
      <c r="M16" s="217">
        <v>2565087.7447106922</v>
      </c>
      <c r="N16" s="217">
        <v>1961712.4550371096</v>
      </c>
      <c r="O16" s="217">
        <v>33434611.408613287</v>
      </c>
      <c r="P16" s="218">
        <v>1811</v>
      </c>
      <c r="Q16" s="221" t="s">
        <v>329</v>
      </c>
      <c r="R16" s="220">
        <v>18461.961020769348</v>
      </c>
      <c r="S16" s="227">
        <f t="shared" si="2"/>
        <v>15.141196736153496</v>
      </c>
      <c r="T16" s="228">
        <f t="shared" si="3"/>
        <v>5.5248618784530384E-2</v>
      </c>
      <c r="U16" s="229">
        <f t="shared" si="4"/>
        <v>15.077617941710576</v>
      </c>
    </row>
    <row r="17" spans="1:21" s="12" customFormat="1" ht="48" x14ac:dyDescent="0.55000000000000004">
      <c r="A17" s="216" t="s">
        <v>1339</v>
      </c>
      <c r="B17" s="217">
        <v>951683979.49803293</v>
      </c>
      <c r="C17" s="217">
        <v>6069418.9919018876</v>
      </c>
      <c r="D17" s="217">
        <v>99131884.819822818</v>
      </c>
      <c r="E17" s="217">
        <v>47595781.406591862</v>
      </c>
      <c r="F17" s="217">
        <f t="shared" si="5"/>
        <v>1104481064.7163494</v>
      </c>
      <c r="G17" s="218">
        <v>2197100</v>
      </c>
      <c r="H17" s="219" t="s">
        <v>1324</v>
      </c>
      <c r="I17" s="220">
        <f t="shared" si="6"/>
        <v>502.69949693520977</v>
      </c>
      <c r="J17" s="216" t="s">
        <v>1590</v>
      </c>
      <c r="K17" s="217">
        <v>880007223.25911152</v>
      </c>
      <c r="L17" s="217">
        <v>4409361.21583963</v>
      </c>
      <c r="M17" s="217">
        <v>92303755.611013502</v>
      </c>
      <c r="N17" s="217">
        <v>43092938.288345248</v>
      </c>
      <c r="O17" s="217">
        <v>1019813278.3743099</v>
      </c>
      <c r="P17" s="218">
        <v>3332166</v>
      </c>
      <c r="Q17" s="221" t="s">
        <v>1532</v>
      </c>
      <c r="R17" s="220">
        <v>306.0511626294458</v>
      </c>
      <c r="S17" s="227">
        <f>(O17-F17)*100/F17</f>
        <v>-7.665843177110844</v>
      </c>
      <c r="T17" s="228">
        <f t="shared" si="3"/>
        <v>51.662009011879299</v>
      </c>
      <c r="U17" s="229">
        <f t="shared" si="4"/>
        <v>-39.118466500297473</v>
      </c>
    </row>
    <row r="18" spans="1:21" s="12" customFormat="1" x14ac:dyDescent="0.55000000000000004">
      <c r="A18" s="216" t="s">
        <v>1340</v>
      </c>
      <c r="B18" s="217">
        <v>13077650.731020521</v>
      </c>
      <c r="C18" s="217">
        <v>90416.22020365257</v>
      </c>
      <c r="D18" s="217">
        <v>1257731.2223474672</v>
      </c>
      <c r="E18" s="217">
        <v>1037809.6973049047</v>
      </c>
      <c r="F18" s="217">
        <f t="shared" si="5"/>
        <v>15463607.870876547</v>
      </c>
      <c r="G18" s="218">
        <v>77</v>
      </c>
      <c r="H18" s="219" t="s">
        <v>1329</v>
      </c>
      <c r="I18" s="220">
        <f t="shared" si="6"/>
        <v>200826.07624514995</v>
      </c>
      <c r="J18" s="216" t="s">
        <v>1591</v>
      </c>
      <c r="K18" s="217">
        <v>17294587.984131001</v>
      </c>
      <c r="L18" s="217">
        <v>101914.24411302297</v>
      </c>
      <c r="M18" s="217">
        <v>1599613.1034383632</v>
      </c>
      <c r="N18" s="217">
        <v>1170525.0793918082</v>
      </c>
      <c r="O18" s="217">
        <v>20166640.411074195</v>
      </c>
      <c r="P18" s="218">
        <v>77</v>
      </c>
      <c r="Q18" s="221" t="s">
        <v>1329</v>
      </c>
      <c r="R18" s="220">
        <v>261904.4209230415</v>
      </c>
      <c r="S18" s="227">
        <f>(O18-F18)*100/F18</f>
        <v>30.413552771569723</v>
      </c>
      <c r="T18" s="228">
        <f t="shared" si="3"/>
        <v>0</v>
      </c>
      <c r="U18" s="229">
        <f t="shared" si="4"/>
        <v>30.413552771569737</v>
      </c>
    </row>
    <row r="19" spans="1:21" s="12" customFormat="1" ht="48" x14ac:dyDescent="0.55000000000000004">
      <c r="A19" s="216" t="s">
        <v>1341</v>
      </c>
      <c r="B19" s="217">
        <v>104412513.83142725</v>
      </c>
      <c r="C19" s="217">
        <v>935561.86797950044</v>
      </c>
      <c r="D19" s="217">
        <v>10483387.866172336</v>
      </c>
      <c r="E19" s="217">
        <v>4808698.0133567192</v>
      </c>
      <c r="F19" s="217">
        <f t="shared" si="5"/>
        <v>120640161.5789358</v>
      </c>
      <c r="G19" s="218">
        <v>1100</v>
      </c>
      <c r="H19" s="219" t="s">
        <v>1325</v>
      </c>
      <c r="I19" s="220">
        <f t="shared" si="6"/>
        <v>109672.87416266892</v>
      </c>
      <c r="J19" s="216" t="s">
        <v>1592</v>
      </c>
      <c r="K19" s="217">
        <v>105057796.40033723</v>
      </c>
      <c r="L19" s="217">
        <v>993430.53765120218</v>
      </c>
      <c r="M19" s="217">
        <v>10256043.573965032</v>
      </c>
      <c r="N19" s="217">
        <v>5151678.3251699898</v>
      </c>
      <c r="O19" s="217">
        <v>121458948.83712345</v>
      </c>
      <c r="P19" s="218">
        <v>1500</v>
      </c>
      <c r="Q19" s="221" t="s">
        <v>1325</v>
      </c>
      <c r="R19" s="220">
        <v>80972.632558082303</v>
      </c>
      <c r="S19" s="227">
        <f>(O19-SUM(F19:F22))*100/SUM(F19:F22)</f>
        <v>-37.017973638245309</v>
      </c>
      <c r="T19" s="228">
        <f>(P19-SUM(G19:G22))*100/SUM(G19:G22)</f>
        <v>8.1470800288392216</v>
      </c>
      <c r="U19" s="229">
        <f>(R19-SUM(I19:I22))*100/SUM(I19:I22)</f>
        <v>-91.867133720464935</v>
      </c>
    </row>
    <row r="20" spans="1:21" s="12" customFormat="1" x14ac:dyDescent="0.55000000000000004">
      <c r="A20" s="216" t="s">
        <v>1343</v>
      </c>
      <c r="B20" s="217">
        <v>17775884.297905002</v>
      </c>
      <c r="C20" s="217">
        <v>135501.29175163008</v>
      </c>
      <c r="D20" s="217">
        <v>1733865.5002207637</v>
      </c>
      <c r="E20" s="217">
        <v>1226697.0909158792</v>
      </c>
      <c r="F20" s="217">
        <f t="shared" si="5"/>
        <v>20871948.180793278</v>
      </c>
      <c r="G20" s="218">
        <v>154</v>
      </c>
      <c r="H20" s="219" t="s">
        <v>1325</v>
      </c>
      <c r="I20" s="220">
        <f t="shared" si="6"/>
        <v>135532.1310441122</v>
      </c>
      <c r="J20" s="216"/>
      <c r="K20" s="217"/>
      <c r="L20" s="217"/>
      <c r="M20" s="217"/>
      <c r="N20" s="217"/>
      <c r="O20" s="217"/>
      <c r="P20" s="218"/>
      <c r="Q20" s="221"/>
      <c r="R20" s="220"/>
      <c r="S20" s="227"/>
      <c r="T20" s="228"/>
      <c r="U20" s="229"/>
    </row>
    <row r="21" spans="1:21" s="12" customFormat="1" ht="48" x14ac:dyDescent="0.55000000000000004">
      <c r="A21" s="216" t="s">
        <v>1346</v>
      </c>
      <c r="B21" s="217">
        <v>28974028.162209474</v>
      </c>
      <c r="C21" s="217">
        <v>226310.59246142511</v>
      </c>
      <c r="D21" s="217">
        <v>2691552.3868842279</v>
      </c>
      <c r="E21" s="217">
        <v>2250352.2020512521</v>
      </c>
      <c r="F21" s="217">
        <f t="shared" si="5"/>
        <v>34142243.343606383</v>
      </c>
      <c r="G21" s="218">
        <v>77</v>
      </c>
      <c r="H21" s="219" t="s">
        <v>1325</v>
      </c>
      <c r="I21" s="220">
        <f t="shared" si="6"/>
        <v>443405.75770917378</v>
      </c>
      <c r="J21" s="216"/>
      <c r="K21" s="217"/>
      <c r="L21" s="217"/>
      <c r="M21" s="217"/>
      <c r="N21" s="217"/>
      <c r="O21" s="217"/>
      <c r="P21" s="218"/>
      <c r="Q21" s="221"/>
      <c r="R21" s="220"/>
      <c r="S21" s="227"/>
      <c r="T21" s="228"/>
      <c r="U21" s="229"/>
    </row>
    <row r="22" spans="1:21" s="12" customFormat="1" x14ac:dyDescent="0.55000000000000004">
      <c r="A22" s="216" t="s">
        <v>1347</v>
      </c>
      <c r="B22" s="217">
        <v>14258164.189102296</v>
      </c>
      <c r="C22" s="217">
        <v>101416.78331764757</v>
      </c>
      <c r="D22" s="217">
        <v>1294080.5849595328</v>
      </c>
      <c r="E22" s="217">
        <v>1538986.0684937087</v>
      </c>
      <c r="F22" s="217">
        <f t="shared" si="5"/>
        <v>17192647.625873186</v>
      </c>
      <c r="G22" s="218">
        <v>56</v>
      </c>
      <c r="H22" s="219" t="s">
        <v>1327</v>
      </c>
      <c r="I22" s="220">
        <f t="shared" si="6"/>
        <v>307011.56474773545</v>
      </c>
      <c r="J22" s="216"/>
      <c r="K22" s="217"/>
      <c r="L22" s="217"/>
      <c r="M22" s="217"/>
      <c r="N22" s="217"/>
      <c r="O22" s="217"/>
      <c r="P22" s="218"/>
      <c r="Q22" s="221"/>
      <c r="R22" s="220"/>
      <c r="S22" s="227"/>
      <c r="T22" s="228"/>
      <c r="U22" s="229"/>
    </row>
    <row r="23" spans="1:21" s="12" customFormat="1" ht="48" x14ac:dyDescent="0.55000000000000004">
      <c r="A23" s="216" t="s">
        <v>1342</v>
      </c>
      <c r="B23" s="217">
        <v>60429697.573749781</v>
      </c>
      <c r="C23" s="217">
        <v>449638.25399305759</v>
      </c>
      <c r="D23" s="217">
        <v>5815118.0676386375</v>
      </c>
      <c r="E23" s="217">
        <v>2545911.5886026267</v>
      </c>
      <c r="F23" s="217">
        <f t="shared" si="5"/>
        <v>69240365.483984098</v>
      </c>
      <c r="G23" s="218">
        <v>17850</v>
      </c>
      <c r="H23" s="219" t="s">
        <v>329</v>
      </c>
      <c r="I23" s="220">
        <f t="shared" si="6"/>
        <v>3879.012071931882</v>
      </c>
      <c r="J23" s="216" t="s">
        <v>1593</v>
      </c>
      <c r="K23" s="217">
        <v>142352655.03781995</v>
      </c>
      <c r="L23" s="217">
        <v>1330105.1336387659</v>
      </c>
      <c r="M23" s="217">
        <v>13253136.033713335</v>
      </c>
      <c r="N23" s="217">
        <v>6777757.6469410015</v>
      </c>
      <c r="O23" s="217">
        <v>163713653.85211307</v>
      </c>
      <c r="P23" s="218">
        <v>11905</v>
      </c>
      <c r="Q23" s="221" t="s">
        <v>329</v>
      </c>
      <c r="R23" s="220">
        <v>13751.671890139694</v>
      </c>
      <c r="S23" s="227">
        <f>(O23-F23)*100/F23</f>
        <v>136.44250388883557</v>
      </c>
      <c r="T23" s="228">
        <f t="shared" si="3"/>
        <v>-33.305322128851543</v>
      </c>
      <c r="U23" s="229">
        <f>(R23-I23)*100/I23</f>
        <v>254.51480003491938</v>
      </c>
    </row>
    <row r="24" spans="1:21" s="12" customFormat="1" ht="48" x14ac:dyDescent="0.55000000000000004">
      <c r="A24" s="216" t="s">
        <v>1408</v>
      </c>
      <c r="B24" s="217">
        <v>231658178.68179885</v>
      </c>
      <c r="C24" s="217">
        <v>2337004.8996974262</v>
      </c>
      <c r="D24" s="217">
        <v>23328085.952752065</v>
      </c>
      <c r="E24" s="217">
        <v>11595484.331742212</v>
      </c>
      <c r="F24" s="217">
        <f t="shared" si="5"/>
        <v>268918753.86599052</v>
      </c>
      <c r="G24" s="218">
        <v>6500</v>
      </c>
      <c r="H24" s="219" t="s">
        <v>329</v>
      </c>
      <c r="I24" s="220">
        <f t="shared" si="6"/>
        <v>41372.115979383154</v>
      </c>
      <c r="J24" s="216" t="s">
        <v>1594</v>
      </c>
      <c r="K24" s="217">
        <v>220618215.22049356</v>
      </c>
      <c r="L24" s="217">
        <v>4242316.2529811291</v>
      </c>
      <c r="M24" s="217">
        <v>20868630.338240311</v>
      </c>
      <c r="N24" s="217">
        <v>11687084.003688011</v>
      </c>
      <c r="O24" s="217">
        <v>257416245.81540301</v>
      </c>
      <c r="P24" s="218">
        <v>35280</v>
      </c>
      <c r="Q24" s="221" t="s">
        <v>329</v>
      </c>
      <c r="R24" s="220">
        <v>7296.3788496429424</v>
      </c>
      <c r="S24" s="227">
        <f>(O24-F24)*100/F24</f>
        <v>-4.2773171767408664</v>
      </c>
      <c r="T24" s="228">
        <f>(P24-G24)*100/G24</f>
        <v>442.76923076923077</v>
      </c>
      <c r="U24" s="229">
        <f>(R24-I24)*100/I24</f>
        <v>-82.364018187324703</v>
      </c>
    </row>
    <row r="25" spans="1:21" s="12" customFormat="1" x14ac:dyDescent="0.55000000000000004">
      <c r="A25" s="216" t="s">
        <v>1348</v>
      </c>
      <c r="B25" s="217">
        <v>342779181.57498527</v>
      </c>
      <c r="C25" s="217">
        <v>3520720.9831220629</v>
      </c>
      <c r="D25" s="217">
        <v>34659874.308734395</v>
      </c>
      <c r="E25" s="217">
        <v>15537813.926465489</v>
      </c>
      <c r="F25" s="217">
        <f t="shared" si="5"/>
        <v>396497590.79330724</v>
      </c>
      <c r="G25" s="218">
        <v>9020</v>
      </c>
      <c r="H25" s="219" t="s">
        <v>329</v>
      </c>
      <c r="I25" s="220">
        <f t="shared" si="6"/>
        <v>43957.604300810119</v>
      </c>
      <c r="J25" s="216" t="s">
        <v>1596</v>
      </c>
      <c r="K25" s="217">
        <v>396208910.90483713</v>
      </c>
      <c r="L25" s="217">
        <v>2311558.7737898296</v>
      </c>
      <c r="M25" s="217">
        <v>39559472.067652829</v>
      </c>
      <c r="N25" s="217">
        <v>16609751.385914061</v>
      </c>
      <c r="O25" s="217">
        <v>454689693.13219386</v>
      </c>
      <c r="P25" s="218">
        <v>9020</v>
      </c>
      <c r="Q25" s="221" t="s">
        <v>329</v>
      </c>
      <c r="R25" s="220">
        <v>50409.056888269828</v>
      </c>
      <c r="S25" s="227">
        <f>(O25-F25)*100/F25</f>
        <v>14.676533651177204</v>
      </c>
      <c r="T25" s="228">
        <f>(P25-G25)*100/G25</f>
        <v>0</v>
      </c>
      <c r="U25" s="229">
        <f>(R25-I25)*100/I25</f>
        <v>14.676533651177191</v>
      </c>
    </row>
    <row r="26" spans="1:21" s="12" customFormat="1" ht="48" x14ac:dyDescent="0.55000000000000004">
      <c r="A26" s="216" t="s">
        <v>1400</v>
      </c>
      <c r="B26" s="217">
        <v>15929703.291202031</v>
      </c>
      <c r="C26" s="217">
        <v>121797.24861091757</v>
      </c>
      <c r="D26" s="217">
        <v>1548675.3705372047</v>
      </c>
      <c r="E26" s="217">
        <v>1150414.4597520125</v>
      </c>
      <c r="F26" s="217">
        <f t="shared" si="5"/>
        <v>18750590.370102163</v>
      </c>
      <c r="G26" s="218">
        <v>2500</v>
      </c>
      <c r="H26" s="219" t="s">
        <v>329</v>
      </c>
      <c r="I26" s="220">
        <f t="shared" si="6"/>
        <v>7500.2361480408654</v>
      </c>
      <c r="J26" s="216" t="s">
        <v>1597</v>
      </c>
      <c r="K26" s="217">
        <v>460712077.20029432</v>
      </c>
      <c r="L26" s="217">
        <v>2507117.9581535193</v>
      </c>
      <c r="M26" s="217">
        <v>47771317.693063237</v>
      </c>
      <c r="N26" s="217">
        <v>23599638.614611916</v>
      </c>
      <c r="O26" s="217">
        <v>534590151.46612304</v>
      </c>
      <c r="P26" s="218">
        <v>18068</v>
      </c>
      <c r="Q26" s="221" t="s">
        <v>329</v>
      </c>
      <c r="R26" s="220">
        <v>29587.677189845199</v>
      </c>
      <c r="S26" s="227">
        <f>(O26-SUM(F26:F28))*100/SUM(F26:F28)</f>
        <v>428.03205370736475</v>
      </c>
      <c r="T26" s="227">
        <f t="shared" ref="T26" si="7">(P26-SUM(G26:G28))*100/SUM(G26:G28)</f>
        <v>4.1983852364475203</v>
      </c>
      <c r="U26" s="227">
        <f>(R26-SUM(I26:I28))*100/SUM(I26:I28)</f>
        <v>51.084241349094398</v>
      </c>
    </row>
    <row r="27" spans="1:21" s="12" customFormat="1" x14ac:dyDescent="0.55000000000000004">
      <c r="A27" s="216" t="s">
        <v>1349</v>
      </c>
      <c r="B27" s="217">
        <v>11294849.774317533</v>
      </c>
      <c r="C27" s="217">
        <v>76712.177062940056</v>
      </c>
      <c r="D27" s="217">
        <v>1072541.0926639079</v>
      </c>
      <c r="E27" s="217">
        <v>961527.06614103762</v>
      </c>
      <c r="F27" s="217">
        <f t="shared" si="5"/>
        <v>13405630.110185418</v>
      </c>
      <c r="G27" s="218">
        <v>2000</v>
      </c>
      <c r="H27" s="219" t="s">
        <v>329</v>
      </c>
      <c r="I27" s="220">
        <f t="shared" si="6"/>
        <v>6702.8150550927094</v>
      </c>
      <c r="J27" s="216"/>
      <c r="K27" s="217"/>
      <c r="L27" s="217"/>
      <c r="M27" s="217"/>
      <c r="N27" s="217"/>
      <c r="O27" s="217"/>
      <c r="P27" s="218"/>
      <c r="Q27" s="221"/>
      <c r="R27" s="220"/>
      <c r="S27" s="227"/>
      <c r="T27" s="228"/>
      <c r="U27" s="229"/>
    </row>
    <row r="28" spans="1:21" s="12" customFormat="1" ht="48" x14ac:dyDescent="0.55000000000000004">
      <c r="A28" s="216" t="s">
        <v>1403</v>
      </c>
      <c r="B28" s="217">
        <v>59543134.550333776</v>
      </c>
      <c r="C28" s="217">
        <v>474975.70616246015</v>
      </c>
      <c r="D28" s="217">
        <v>6068984.3473376352</v>
      </c>
      <c r="E28" s="217">
        <v>2998673.4869725262</v>
      </c>
      <c r="F28" s="217">
        <f t="shared" si="5"/>
        <v>69085768.090806395</v>
      </c>
      <c r="G28" s="218">
        <v>12840</v>
      </c>
      <c r="H28" s="219" t="s">
        <v>329</v>
      </c>
      <c r="I28" s="220">
        <f t="shared" si="6"/>
        <v>5380.5115335519004</v>
      </c>
      <c r="J28" s="216"/>
      <c r="K28" s="217"/>
      <c r="L28" s="217"/>
      <c r="M28" s="217"/>
      <c r="N28" s="217"/>
      <c r="O28" s="217"/>
      <c r="P28" s="218"/>
      <c r="Q28" s="221"/>
      <c r="R28" s="220"/>
      <c r="S28" s="227"/>
      <c r="T28" s="228"/>
      <c r="U28" s="229"/>
    </row>
    <row r="29" spans="1:21" s="12" customFormat="1" x14ac:dyDescent="0.55000000000000004">
      <c r="A29" s="216" t="s">
        <v>1333</v>
      </c>
      <c r="B29" s="217">
        <v>19406507.174108021</v>
      </c>
      <c r="C29" s="217">
        <v>127815.46639296759</v>
      </c>
      <c r="D29" s="217">
        <v>1729225.7693534172</v>
      </c>
      <c r="E29" s="217">
        <v>1773990.8535870977</v>
      </c>
      <c r="F29" s="217">
        <f t="shared" si="5"/>
        <v>23037539.263441503</v>
      </c>
      <c r="G29" s="218">
        <v>4300</v>
      </c>
      <c r="H29" s="219" t="s">
        <v>329</v>
      </c>
      <c r="I29" s="220">
        <f t="shared" si="6"/>
        <v>5357.5672705677916</v>
      </c>
      <c r="J29" s="216" t="s">
        <v>1598</v>
      </c>
      <c r="K29" s="217">
        <v>384391277.4942531</v>
      </c>
      <c r="L29" s="217">
        <v>2023075.4246086429</v>
      </c>
      <c r="M29" s="217">
        <v>39848630.776682161</v>
      </c>
      <c r="N29" s="217">
        <v>17737945.632494174</v>
      </c>
      <c r="O29" s="217">
        <v>444000929.32803804</v>
      </c>
      <c r="P29" s="218">
        <v>3850</v>
      </c>
      <c r="Q29" s="221" t="s">
        <v>329</v>
      </c>
      <c r="R29" s="220">
        <v>115324.91670858131</v>
      </c>
      <c r="S29" s="227">
        <f>(O29-SUM(F29:F31))*100/SUM(F29:F31)</f>
        <v>373.59411976200164</v>
      </c>
      <c r="T29" s="228">
        <f t="shared" ref="T29" si="8">(P29-SUM(G29:G31))*100/SUM(G29:G31)</f>
        <v>-10.734987247855321</v>
      </c>
      <c r="U29" s="229">
        <f>(R29-SUM(I29:I31))*100/SUM(I29:I31)</f>
        <v>-98.928574260820213</v>
      </c>
    </row>
    <row r="30" spans="1:21" s="12" customFormat="1" ht="48" x14ac:dyDescent="0.55000000000000004">
      <c r="A30" s="216" t="s">
        <v>1402</v>
      </c>
      <c r="B30" s="217">
        <v>37667517.620047674</v>
      </c>
      <c r="C30" s="217">
        <v>668054.55434854014</v>
      </c>
      <c r="D30" s="217">
        <v>3382056.8328405698</v>
      </c>
      <c r="E30" s="217">
        <v>3408163.2349074422</v>
      </c>
      <c r="F30" s="217">
        <f t="shared" si="5"/>
        <v>45125792.242144227</v>
      </c>
      <c r="G30" s="218">
        <v>8</v>
      </c>
      <c r="H30" s="219" t="s">
        <v>1326</v>
      </c>
      <c r="I30" s="220">
        <f t="shared" si="6"/>
        <v>5640724.0302680284</v>
      </c>
      <c r="J30" s="216"/>
      <c r="K30" s="217"/>
      <c r="L30" s="217"/>
      <c r="M30" s="217"/>
      <c r="N30" s="217"/>
      <c r="O30" s="217"/>
      <c r="P30" s="218"/>
      <c r="Q30" s="221"/>
      <c r="R30" s="220"/>
      <c r="S30" s="227"/>
      <c r="T30" s="228"/>
      <c r="U30" s="229"/>
    </row>
    <row r="31" spans="1:21" s="12" customFormat="1" x14ac:dyDescent="0.55000000000000004">
      <c r="A31" s="216" t="s">
        <v>1344</v>
      </c>
      <c r="B31" s="217">
        <v>21588741.323706903</v>
      </c>
      <c r="C31" s="217">
        <v>157331.0935082151</v>
      </c>
      <c r="D31" s="217">
        <v>1964241.5415993878</v>
      </c>
      <c r="E31" s="217">
        <v>1877714.7828859312</v>
      </c>
      <c r="F31" s="217">
        <f t="shared" si="5"/>
        <v>25588028.741700437</v>
      </c>
      <c r="G31" s="218">
        <v>5</v>
      </c>
      <c r="H31" s="219" t="s">
        <v>1322</v>
      </c>
      <c r="I31" s="220">
        <f t="shared" si="6"/>
        <v>5117605.748340087</v>
      </c>
      <c r="J31" s="216"/>
      <c r="K31" s="217"/>
      <c r="L31" s="217"/>
      <c r="M31" s="217"/>
      <c r="N31" s="217"/>
      <c r="O31" s="217"/>
      <c r="P31" s="218"/>
      <c r="Q31" s="221"/>
      <c r="R31" s="220"/>
      <c r="S31" s="227"/>
      <c r="T31" s="228"/>
      <c r="U31" s="229"/>
    </row>
    <row r="32" spans="1:21" s="12" customFormat="1" ht="27.75" customHeight="1" x14ac:dyDescent="0.55000000000000004">
      <c r="A32" s="216" t="s">
        <v>1350</v>
      </c>
      <c r="B32" s="217">
        <v>31233326.167606078</v>
      </c>
      <c r="C32" s="217">
        <v>226761.67642691513</v>
      </c>
      <c r="D32" s="217">
        <v>3072506.6482784869</v>
      </c>
      <c r="E32" s="217">
        <v>1783835.0568946814</v>
      </c>
      <c r="F32" s="217">
        <f t="shared" si="5"/>
        <v>36316429.54920616</v>
      </c>
      <c r="G32" s="218">
        <v>11648</v>
      </c>
      <c r="H32" s="219" t="s">
        <v>329</v>
      </c>
      <c r="I32" s="220">
        <f t="shared" si="6"/>
        <v>3117.8253390458585</v>
      </c>
      <c r="J32" s="216" t="s">
        <v>1599</v>
      </c>
      <c r="K32" s="217">
        <v>47948821.913695216</v>
      </c>
      <c r="L32" s="217">
        <v>297240.07560034271</v>
      </c>
      <c r="M32" s="217">
        <v>4804757.0483344654</v>
      </c>
      <c r="N32" s="217">
        <v>2568617.7711458271</v>
      </c>
      <c r="O32" s="217">
        <v>55619436.80877585</v>
      </c>
      <c r="P32" s="218">
        <v>11660</v>
      </c>
      <c r="Q32" s="221" t="s">
        <v>329</v>
      </c>
      <c r="R32" s="220">
        <v>4770.106072793812</v>
      </c>
      <c r="S32" s="227">
        <f>(O32-F32)*100/F32</f>
        <v>53.152271572885482</v>
      </c>
      <c r="T32" s="228">
        <f t="shared" si="3"/>
        <v>0.10302197802197802</v>
      </c>
      <c r="U32" s="229">
        <f t="shared" si="4"/>
        <v>52.994653454628647</v>
      </c>
    </row>
    <row r="33" spans="1:21" s="12" customFormat="1" ht="48" x14ac:dyDescent="0.55000000000000004">
      <c r="A33" s="216" t="s">
        <v>1406</v>
      </c>
      <c r="B33" s="217">
        <v>210824307.00670007</v>
      </c>
      <c r="C33" s="217">
        <v>2274772.1000693636</v>
      </c>
      <c r="D33" s="217">
        <v>21338301.006991345</v>
      </c>
      <c r="E33" s="217">
        <v>9702980.217910016</v>
      </c>
      <c r="F33" s="217">
        <f t="shared" si="5"/>
        <v>244140360.33167082</v>
      </c>
      <c r="G33" s="218">
        <v>35280</v>
      </c>
      <c r="H33" s="219" t="s">
        <v>329</v>
      </c>
      <c r="I33" s="220">
        <f t="shared" si="6"/>
        <v>6920.0782406936178</v>
      </c>
      <c r="J33" s="216" t="s">
        <v>1600</v>
      </c>
      <c r="K33" s="217">
        <v>71164593.059005946</v>
      </c>
      <c r="L33" s="217">
        <v>1101442.9983019349</v>
      </c>
      <c r="M33" s="217">
        <v>7033656.6454906799</v>
      </c>
      <c r="N33" s="217">
        <v>3291242.5534906406</v>
      </c>
      <c r="O33" s="217">
        <v>82590935.256289199</v>
      </c>
      <c r="P33" s="218">
        <v>8820</v>
      </c>
      <c r="Q33" s="221" t="s">
        <v>329</v>
      </c>
      <c r="R33" s="220">
        <v>9364.0516163593202</v>
      </c>
      <c r="S33" s="227">
        <f>(O33-F33)*100/F33</f>
        <v>-66.170716245324073</v>
      </c>
      <c r="T33" s="228">
        <f>(P33-G33)*100/G33</f>
        <v>-75</v>
      </c>
      <c r="U33" s="229">
        <f t="shared" si="4"/>
        <v>35.317135018703723</v>
      </c>
    </row>
    <row r="34" spans="1:21" s="12" customFormat="1" ht="48" x14ac:dyDescent="0.55000000000000004">
      <c r="A34" s="328" t="s">
        <v>1404</v>
      </c>
      <c r="B34" s="329">
        <v>40603100.273469701</v>
      </c>
      <c r="C34" s="329">
        <v>294822.71028453019</v>
      </c>
      <c r="D34" s="329">
        <v>3844202.7771134507</v>
      </c>
      <c r="E34" s="329">
        <v>3596058.6252841009</v>
      </c>
      <c r="F34" s="329">
        <f t="shared" si="5"/>
        <v>48338184.386151783</v>
      </c>
      <c r="G34" s="330">
        <v>616</v>
      </c>
      <c r="H34" s="331" t="s">
        <v>1328</v>
      </c>
      <c r="I34" s="332">
        <f t="shared" si="6"/>
        <v>78471.078548947698</v>
      </c>
      <c r="J34" s="328" t="s">
        <v>1601</v>
      </c>
      <c r="K34" s="329">
        <v>407889051.6445986</v>
      </c>
      <c r="L34" s="329">
        <v>2258806.5348171778</v>
      </c>
      <c r="M34" s="329">
        <v>42513665.349751666</v>
      </c>
      <c r="N34" s="329">
        <v>20272701.118723892</v>
      </c>
      <c r="O34" s="329">
        <v>472934224.64789128</v>
      </c>
      <c r="P34" s="330">
        <v>10530</v>
      </c>
      <c r="Q34" s="333" t="s">
        <v>329</v>
      </c>
      <c r="R34" s="332">
        <v>44913.031780426521</v>
      </c>
      <c r="S34" s="334">
        <f>(O34-SUM(F34:F36))*100/SUM(F34:F36)</f>
        <v>494.59802169614477</v>
      </c>
      <c r="T34" s="335">
        <f>(P34-SUM(G34:G36))*100/SUM(G34:G36)</f>
        <v>480.48511576626242</v>
      </c>
      <c r="U34" s="336">
        <f>(R34-SUM(I34:I36))*100/SUM(I34:I36)</f>
        <v>-79.544181374669094</v>
      </c>
    </row>
    <row r="35" spans="1:21" s="12" customFormat="1" ht="56.25" customHeight="1" x14ac:dyDescent="0.55000000000000004">
      <c r="A35" s="337" t="s">
        <v>1351</v>
      </c>
      <c r="B35" s="338">
        <v>12495018.388867347</v>
      </c>
      <c r="C35" s="338">
        <v>81406.563616642583</v>
      </c>
      <c r="D35" s="338">
        <v>1081913.7106882248</v>
      </c>
      <c r="E35" s="338">
        <v>1485061.1123063269</v>
      </c>
      <c r="F35" s="338">
        <f t="shared" si="5"/>
        <v>15143399.77547854</v>
      </c>
      <c r="G35" s="339">
        <v>120</v>
      </c>
      <c r="H35" s="340" t="s">
        <v>329</v>
      </c>
      <c r="I35" s="341">
        <f t="shared" si="6"/>
        <v>126194.99812898783</v>
      </c>
      <c r="J35" s="337"/>
      <c r="K35" s="338"/>
      <c r="L35" s="338"/>
      <c r="M35" s="338"/>
      <c r="N35" s="338"/>
      <c r="O35" s="338"/>
      <c r="P35" s="339"/>
      <c r="Q35" s="342"/>
      <c r="R35" s="341"/>
      <c r="S35" s="343"/>
      <c r="T35" s="344"/>
      <c r="U35" s="345"/>
    </row>
    <row r="36" spans="1:21" s="12" customFormat="1" ht="50.25" customHeight="1" x14ac:dyDescent="0.55000000000000004">
      <c r="A36" s="216" t="s">
        <v>1352</v>
      </c>
      <c r="B36" s="217">
        <v>13335412.027982324</v>
      </c>
      <c r="C36" s="217">
        <v>83855.868655205064</v>
      </c>
      <c r="D36" s="217">
        <v>1151991.5529702716</v>
      </c>
      <c r="E36" s="217">
        <v>1485635.7296119479</v>
      </c>
      <c r="F36" s="217">
        <f t="shared" si="5"/>
        <v>16056895.179219749</v>
      </c>
      <c r="G36" s="218">
        <v>1078</v>
      </c>
      <c r="H36" s="219" t="s">
        <v>329</v>
      </c>
      <c r="I36" s="220">
        <f t="shared" si="6"/>
        <v>14895.079015973794</v>
      </c>
      <c r="J36" s="216"/>
      <c r="K36" s="217"/>
      <c r="L36" s="217"/>
      <c r="M36" s="217"/>
      <c r="N36" s="217"/>
      <c r="O36" s="217"/>
      <c r="P36" s="218"/>
      <c r="Q36" s="221"/>
      <c r="R36" s="220"/>
      <c r="S36" s="227"/>
      <c r="T36" s="228"/>
      <c r="U36" s="229"/>
    </row>
    <row r="37" spans="1:21" s="12" customFormat="1" ht="48" x14ac:dyDescent="0.55000000000000004">
      <c r="A37" s="216" t="s">
        <v>1405</v>
      </c>
      <c r="B37" s="217">
        <v>18463708.507309534</v>
      </c>
      <c r="C37" s="217">
        <v>527070.16727094003</v>
      </c>
      <c r="D37" s="217">
        <v>1666838.8988079084</v>
      </c>
      <c r="E37" s="217">
        <v>1600892.1087650377</v>
      </c>
      <c r="F37" s="217">
        <f t="shared" si="5"/>
        <v>22258509.682153419</v>
      </c>
      <c r="G37" s="218">
        <v>1800</v>
      </c>
      <c r="H37" s="219" t="s">
        <v>329</v>
      </c>
      <c r="I37" s="220">
        <f t="shared" si="6"/>
        <v>12365.838712307455</v>
      </c>
      <c r="J37" s="216" t="s">
        <v>1632</v>
      </c>
      <c r="K37" s="217">
        <v>34878070.436328262</v>
      </c>
      <c r="L37" s="217">
        <v>199105.64803469885</v>
      </c>
      <c r="M37" s="217">
        <v>3487022.3306983826</v>
      </c>
      <c r="N37" s="217">
        <v>2073738.2305377193</v>
      </c>
      <c r="O37" s="217">
        <v>40637936.645599067</v>
      </c>
      <c r="P37" s="218">
        <v>2000</v>
      </c>
      <c r="Q37" s="221" t="s">
        <v>329</v>
      </c>
      <c r="R37" s="220">
        <v>20318.968322799534</v>
      </c>
      <c r="S37" s="227">
        <f>(O37-F37)*100/F37</f>
        <v>82.572585612872516</v>
      </c>
      <c r="T37" s="228">
        <f t="shared" si="3"/>
        <v>11.111111111111111</v>
      </c>
      <c r="U37" s="229">
        <f>(R37-I37)*100/I37</f>
        <v>64.315327051585257</v>
      </c>
    </row>
    <row r="38" spans="1:21" s="12" customFormat="1" x14ac:dyDescent="0.55000000000000004">
      <c r="A38" s="216" t="s">
        <v>1337</v>
      </c>
      <c r="B38" s="217">
        <v>16991086.63563798</v>
      </c>
      <c r="C38" s="217">
        <v>121068.48963696757</v>
      </c>
      <c r="D38" s="217">
        <v>1631274.9114005426</v>
      </c>
      <c r="E38" s="217">
        <v>1219768.4374341313</v>
      </c>
      <c r="F38" s="217">
        <f t="shared" si="5"/>
        <v>19963198.47410962</v>
      </c>
      <c r="G38" s="218">
        <v>2417</v>
      </c>
      <c r="H38" s="219" t="s">
        <v>329</v>
      </c>
      <c r="I38" s="220">
        <f t="shared" si="6"/>
        <v>8259.4946107197429</v>
      </c>
      <c r="J38" s="216" t="s">
        <v>1602</v>
      </c>
      <c r="K38" s="217">
        <v>65685096.364553407</v>
      </c>
      <c r="L38" s="217">
        <v>494068.59800836036</v>
      </c>
      <c r="M38" s="217">
        <v>6397435.1129737627</v>
      </c>
      <c r="N38" s="217">
        <v>4002105.1616592808</v>
      </c>
      <c r="O38" s="217">
        <v>76578705.237194806</v>
      </c>
      <c r="P38" s="218">
        <v>16503</v>
      </c>
      <c r="Q38" s="221" t="s">
        <v>329</v>
      </c>
      <c r="R38" s="220">
        <v>4640.2899616551422</v>
      </c>
      <c r="S38" s="227">
        <f>(O38-SUM(F38:F40))*100/SUM(F38:F40)</f>
        <v>19.451960903815078</v>
      </c>
      <c r="T38" s="227">
        <f>(P38-SUM(G38:G40))*100/SUM(G38:G40)</f>
        <v>-53.033752632477658</v>
      </c>
      <c r="U38" s="227">
        <f>(R38-SUM(I38:I40))*100/SUM(I38:I40)</f>
        <v>-57.643154155939072</v>
      </c>
    </row>
    <row r="39" spans="1:21" ht="57" customHeight="1" x14ac:dyDescent="0.55000000000000004">
      <c r="A39" s="216" t="s">
        <v>1345</v>
      </c>
      <c r="B39" s="217">
        <v>16217470.150700163</v>
      </c>
      <c r="C39" s="217">
        <v>103633.94714799008</v>
      </c>
      <c r="D39" s="217">
        <v>1478059.6416077453</v>
      </c>
      <c r="E39" s="217">
        <v>1646578.1213963707</v>
      </c>
      <c r="F39" s="217">
        <f t="shared" si="5"/>
        <v>19445741.860852268</v>
      </c>
      <c r="G39" s="218">
        <v>16221</v>
      </c>
      <c r="H39" s="219" t="s">
        <v>329</v>
      </c>
      <c r="I39" s="220">
        <f t="shared" si="6"/>
        <v>1198.8004352908124</v>
      </c>
      <c r="J39" s="216"/>
      <c r="K39" s="217"/>
      <c r="L39" s="217"/>
      <c r="M39" s="217"/>
      <c r="N39" s="217"/>
      <c r="O39" s="217"/>
      <c r="P39" s="218"/>
      <c r="Q39" s="221"/>
      <c r="R39" s="220"/>
      <c r="S39" s="227"/>
      <c r="T39" s="228"/>
      <c r="U39" s="229"/>
    </row>
    <row r="40" spans="1:21" x14ac:dyDescent="0.55000000000000004">
      <c r="A40" s="216" t="s">
        <v>1353</v>
      </c>
      <c r="B40" s="217">
        <v>20763519.47520788</v>
      </c>
      <c r="C40" s="217">
        <v>156216.78820585262</v>
      </c>
      <c r="D40" s="217">
        <v>1967135.8336761901</v>
      </c>
      <c r="E40" s="217">
        <v>1812557.7091946753</v>
      </c>
      <c r="F40" s="217">
        <f t="shared" ref="F40" si="9">SUM(B40:E40)</f>
        <v>24699429.806284595</v>
      </c>
      <c r="G40" s="218">
        <v>16500</v>
      </c>
      <c r="H40" s="219" t="s">
        <v>329</v>
      </c>
      <c r="I40" s="220">
        <f t="shared" ref="I40" si="10">F40/G40</f>
        <v>1496.9351397748239</v>
      </c>
      <c r="J40" s="216"/>
      <c r="K40" s="217"/>
      <c r="L40" s="217"/>
      <c r="M40" s="217"/>
      <c r="N40" s="217"/>
      <c r="O40" s="217"/>
      <c r="P40" s="218"/>
      <c r="Q40" s="221"/>
      <c r="R40" s="220"/>
      <c r="S40" s="227"/>
      <c r="T40" s="228"/>
      <c r="U40" s="229"/>
    </row>
    <row r="41" spans="1:21" ht="48.75" thickBot="1" x14ac:dyDescent="0.6">
      <c r="A41" s="324"/>
      <c r="B41" s="325"/>
      <c r="C41" s="325"/>
      <c r="D41" s="325"/>
      <c r="E41" s="325"/>
      <c r="F41" s="325"/>
      <c r="G41" s="326"/>
      <c r="H41" s="326"/>
      <c r="I41" s="327"/>
      <c r="J41" s="285" t="s">
        <v>1633</v>
      </c>
      <c r="K41" s="230">
        <v>2992585.3687335178</v>
      </c>
      <c r="L41" s="230">
        <v>30170.712195233704</v>
      </c>
      <c r="M41" s="230">
        <v>216244.94380248117</v>
      </c>
      <c r="N41" s="230">
        <v>500396.42268073745</v>
      </c>
      <c r="O41" s="230">
        <v>3739397.4474119702</v>
      </c>
      <c r="P41" s="218">
        <v>59</v>
      </c>
      <c r="Q41" s="221" t="s">
        <v>329</v>
      </c>
      <c r="R41" s="220">
        <v>63379.61775274526</v>
      </c>
      <c r="S41" s="227"/>
      <c r="T41" s="228"/>
      <c r="U41" s="229"/>
    </row>
    <row r="42" spans="1:21" ht="24.75" hidden="1" thickBot="1" x14ac:dyDescent="0.6">
      <c r="A42" s="282"/>
      <c r="B42" s="283"/>
      <c r="C42" s="283"/>
      <c r="D42" s="283"/>
      <c r="E42" s="283"/>
      <c r="F42" s="283"/>
      <c r="G42" s="231"/>
      <c r="H42" s="232"/>
      <c r="I42" s="233"/>
      <c r="J42" s="284"/>
      <c r="K42" s="283"/>
      <c r="L42" s="283"/>
      <c r="M42" s="283"/>
      <c r="N42" s="283"/>
      <c r="O42" s="283"/>
      <c r="P42" s="231"/>
      <c r="Q42" s="234"/>
      <c r="R42" s="233"/>
      <c r="S42" s="235"/>
      <c r="T42" s="236"/>
      <c r="U42" s="237"/>
    </row>
    <row r="43" spans="1:21" ht="24.75" thickBot="1" x14ac:dyDescent="0.6">
      <c r="A43" s="32" t="s">
        <v>337</v>
      </c>
      <c r="B43" s="8">
        <f>SUM(B7:B42)</f>
        <v>4859486192.7400045</v>
      </c>
      <c r="C43" s="8">
        <f>SUM(C7:C42)</f>
        <v>33976141.180000007</v>
      </c>
      <c r="D43" s="8">
        <f>SUM(D7:D42)</f>
        <v>497270438.0200004</v>
      </c>
      <c r="E43" s="8">
        <f>SUM(E7:E42)</f>
        <v>256800220.03999954</v>
      </c>
      <c r="F43" s="8">
        <f>SUM(F7:F42)</f>
        <v>5647532991.9800014</v>
      </c>
      <c r="G43" s="72"/>
      <c r="H43" s="206"/>
      <c r="I43" s="207"/>
      <c r="J43" s="32" t="s">
        <v>337</v>
      </c>
      <c r="K43" s="8">
        <f>SUM(K7:K42)</f>
        <v>5108683703.3000021</v>
      </c>
      <c r="L43" s="8">
        <f>SUM(L7:L42)</f>
        <v>30001829.029999997</v>
      </c>
      <c r="M43" s="8">
        <f>SUM(M7:M42)</f>
        <v>520695248.18000036</v>
      </c>
      <c r="N43" s="8">
        <f>SUM(N7:N42)</f>
        <v>262744190.01000029</v>
      </c>
      <c r="O43" s="8">
        <f>SUM(O7:O42)</f>
        <v>5922124970.5200033</v>
      </c>
      <c r="P43" s="72"/>
      <c r="Q43" s="80"/>
      <c r="R43" s="74"/>
      <c r="S43" s="75"/>
      <c r="T43" s="75"/>
      <c r="U43" s="75"/>
    </row>
    <row r="44" spans="1:21" x14ac:dyDescent="0.55000000000000004">
      <c r="O44" s="10"/>
    </row>
    <row r="45" spans="1:21" x14ac:dyDescent="0.55000000000000004">
      <c r="F45" s="10">
        <f>'ตารางที่ 7'!$F$37</f>
        <v>5647532991.9800043</v>
      </c>
      <c r="O45" s="10">
        <f>'ตารางที่ 7'!O37</f>
        <v>5922124970.5200005</v>
      </c>
    </row>
    <row r="46" spans="1:21" x14ac:dyDescent="0.55000000000000004">
      <c r="F46" s="10">
        <f>F45-F43</f>
        <v>0</v>
      </c>
      <c r="O46" s="10">
        <f>O45-O43</f>
        <v>0</v>
      </c>
    </row>
  </sheetData>
  <mergeCells count="23">
    <mergeCell ref="L4:L6"/>
    <mergeCell ref="M4:M6"/>
    <mergeCell ref="F4:F6"/>
    <mergeCell ref="G4:G6"/>
    <mergeCell ref="H4:H6"/>
    <mergeCell ref="K4:K6"/>
    <mergeCell ref="J4:J6"/>
    <mergeCell ref="A4:A6"/>
    <mergeCell ref="A1:U1"/>
    <mergeCell ref="A2:U2"/>
    <mergeCell ref="B3:I3"/>
    <mergeCell ref="S3:U3"/>
    <mergeCell ref="B4:B6"/>
    <mergeCell ref="C4:C6"/>
    <mergeCell ref="D4:D6"/>
    <mergeCell ref="I4:I6"/>
    <mergeCell ref="E4:E6"/>
    <mergeCell ref="J3:R3"/>
    <mergeCell ref="R4:R6"/>
    <mergeCell ref="N4:N6"/>
    <mergeCell ref="O4:O6"/>
    <mergeCell ref="P4:P6"/>
    <mergeCell ref="Q4:Q6"/>
  </mergeCells>
  <phoneticPr fontId="4" type="noConversion"/>
  <conditionalFormatting sqref="S7:U42">
    <cfRule type="cellIs" dxfId="25" priority="1" operator="lessThan">
      <formula>-20</formula>
    </cfRule>
    <cfRule type="cellIs" dxfId="24" priority="2" operator="greaterThan">
      <formula>20</formula>
    </cfRule>
  </conditionalFormatting>
  <pageMargins left="0.9055118110236221" right="0.19685039370078741" top="0.98425196850393704" bottom="0.51181102362204722" header="0.51181102362204722" footer="0.51181102362204722"/>
  <pageSetup paperSize="5" scale="4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223"/>
  <sheetViews>
    <sheetView view="pageBreakPreview" zoomScale="55" zoomScaleNormal="75" zoomScaleSheetLayoutView="55" workbookViewId="0">
      <pane xSplit="1" ySplit="5" topLeftCell="F34" activePane="bottomRight" state="frozen"/>
      <selection activeCell="B12" sqref="B12:N12"/>
      <selection pane="topRight" activeCell="B12" sqref="B12:N12"/>
      <selection pane="bottomLeft" activeCell="B12" sqref="B12:N12"/>
      <selection pane="bottomRight" activeCell="P164" sqref="P164"/>
    </sheetView>
  </sheetViews>
  <sheetFormatPr defaultRowHeight="24" x14ac:dyDescent="0.55000000000000004"/>
  <cols>
    <col min="1" max="1" width="47.140625" style="12" customWidth="1"/>
    <col min="2" max="2" width="14.28515625" style="12" customWidth="1"/>
    <col min="3" max="3" width="19.5703125" style="12" customWidth="1"/>
    <col min="4" max="5" width="17.7109375" style="12" customWidth="1"/>
    <col min="6" max="6" width="21.5703125" style="12" customWidth="1"/>
    <col min="7" max="11" width="17.7109375" style="12" customWidth="1"/>
    <col min="12" max="12" width="20.85546875" style="12" customWidth="1"/>
    <col min="13" max="13" width="18.85546875" style="12" bestFit="1" customWidth="1"/>
    <col min="14" max="14" width="17.7109375" style="12" hidden="1" customWidth="1"/>
    <col min="15" max="15" width="19.7109375" style="12" customWidth="1"/>
    <col min="16" max="17" width="17.7109375" style="12" customWidth="1"/>
    <col min="18" max="18" width="19" style="12" customWidth="1"/>
    <col min="19" max="21" width="17.7109375" style="12" customWidth="1"/>
    <col min="22" max="22" width="17.140625" style="12" customWidth="1"/>
    <col min="23" max="23" width="15.7109375" style="12" customWidth="1"/>
    <col min="24" max="24" width="19.140625" style="12" customWidth="1"/>
    <col min="25" max="25" width="21.85546875" style="18" customWidth="1"/>
    <col min="26" max="27" width="11.42578125" style="18" customWidth="1"/>
    <col min="28" max="28" width="11.42578125" style="12" customWidth="1"/>
    <col min="29" max="16384" width="9.140625" style="12"/>
  </cols>
  <sheetData>
    <row r="1" spans="1:29" x14ac:dyDescent="0.55000000000000004">
      <c r="A1" s="358" t="s">
        <v>1550</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row>
    <row r="2" spans="1:29" x14ac:dyDescent="0.55000000000000004">
      <c r="A2" s="42" t="s">
        <v>75</v>
      </c>
      <c r="B2" s="42"/>
      <c r="H2" s="16"/>
      <c r="AB2" s="43" t="s">
        <v>343</v>
      </c>
    </row>
    <row r="3" spans="1:29" ht="23.25" customHeight="1" x14ac:dyDescent="0.55000000000000004">
      <c r="A3" s="400" t="s">
        <v>338</v>
      </c>
      <c r="B3" s="103"/>
      <c r="C3" s="395" t="s">
        <v>1296</v>
      </c>
      <c r="D3" s="396"/>
      <c r="E3" s="396"/>
      <c r="F3" s="396"/>
      <c r="G3" s="396"/>
      <c r="H3" s="396"/>
      <c r="I3" s="396"/>
      <c r="J3" s="396"/>
      <c r="K3" s="396"/>
      <c r="L3" s="396"/>
      <c r="M3" s="397"/>
      <c r="N3" s="403" t="s">
        <v>338</v>
      </c>
      <c r="O3" s="395" t="s">
        <v>1549</v>
      </c>
      <c r="P3" s="396"/>
      <c r="Q3" s="396"/>
      <c r="R3" s="396"/>
      <c r="S3" s="396"/>
      <c r="T3" s="396"/>
      <c r="U3" s="396"/>
      <c r="V3" s="396"/>
      <c r="W3" s="396"/>
      <c r="X3" s="396"/>
      <c r="Y3" s="397"/>
      <c r="Z3" s="398" t="s">
        <v>301</v>
      </c>
      <c r="AA3" s="398" t="s">
        <v>302</v>
      </c>
      <c r="AB3" s="398" t="s">
        <v>303</v>
      </c>
      <c r="AC3" s="12" t="s">
        <v>1409</v>
      </c>
    </row>
    <row r="4" spans="1:29" ht="21" customHeight="1" x14ac:dyDescent="0.55000000000000004">
      <c r="A4" s="401"/>
      <c r="B4" s="104"/>
      <c r="C4" s="395" t="s">
        <v>339</v>
      </c>
      <c r="D4" s="396"/>
      <c r="E4" s="396"/>
      <c r="F4" s="397"/>
      <c r="G4" s="395" t="s">
        <v>342</v>
      </c>
      <c r="H4" s="396"/>
      <c r="I4" s="396"/>
      <c r="J4" s="396"/>
      <c r="K4" s="396"/>
      <c r="L4" s="396"/>
      <c r="M4" s="397"/>
      <c r="N4" s="404"/>
      <c r="O4" s="395" t="s">
        <v>339</v>
      </c>
      <c r="P4" s="396"/>
      <c r="Q4" s="396"/>
      <c r="R4" s="397"/>
      <c r="S4" s="395" t="s">
        <v>342</v>
      </c>
      <c r="T4" s="396"/>
      <c r="U4" s="396"/>
      <c r="V4" s="396"/>
      <c r="W4" s="396"/>
      <c r="X4" s="397"/>
      <c r="Y4" s="398" t="s">
        <v>320</v>
      </c>
      <c r="Z4" s="399"/>
      <c r="AA4" s="399"/>
      <c r="AB4" s="399"/>
      <c r="AC4" s="12" t="s">
        <v>1409</v>
      </c>
    </row>
    <row r="5" spans="1:29" ht="139.5" customHeight="1" x14ac:dyDescent="0.55000000000000004">
      <c r="A5" s="402"/>
      <c r="B5" s="93"/>
      <c r="C5" s="83" t="s">
        <v>1288</v>
      </c>
      <c r="D5" s="44" t="s">
        <v>1289</v>
      </c>
      <c r="E5" s="44" t="s">
        <v>1290</v>
      </c>
      <c r="F5" s="83" t="s">
        <v>341</v>
      </c>
      <c r="G5" s="83" t="s">
        <v>1291</v>
      </c>
      <c r="H5" s="83" t="s">
        <v>1292</v>
      </c>
      <c r="I5" s="83" t="s">
        <v>1293</v>
      </c>
      <c r="J5" s="83" t="s">
        <v>1294</v>
      </c>
      <c r="K5" s="83" t="s">
        <v>1295</v>
      </c>
      <c r="L5" s="83" t="s">
        <v>341</v>
      </c>
      <c r="M5" s="92" t="s">
        <v>320</v>
      </c>
      <c r="N5" s="405"/>
      <c r="O5" s="91" t="s">
        <v>1288</v>
      </c>
      <c r="P5" s="44" t="s">
        <v>1289</v>
      </c>
      <c r="Q5" s="44" t="s">
        <v>1290</v>
      </c>
      <c r="R5" s="91" t="s">
        <v>341</v>
      </c>
      <c r="S5" s="91" t="s">
        <v>1291</v>
      </c>
      <c r="T5" s="91" t="s">
        <v>1292</v>
      </c>
      <c r="U5" s="91" t="s">
        <v>1293</v>
      </c>
      <c r="V5" s="91" t="s">
        <v>1294</v>
      </c>
      <c r="W5" s="91" t="s">
        <v>1295</v>
      </c>
      <c r="X5" s="91" t="s">
        <v>341</v>
      </c>
      <c r="Y5" s="355"/>
      <c r="Z5" s="355"/>
      <c r="AA5" s="355"/>
      <c r="AB5" s="355"/>
      <c r="AC5" s="12" t="s">
        <v>1409</v>
      </c>
    </row>
    <row r="6" spans="1:29" x14ac:dyDescent="0.55000000000000004">
      <c r="A6" s="106" t="s">
        <v>340</v>
      </c>
      <c r="B6" s="101"/>
      <c r="C6" s="116">
        <v>3498271854.6500001</v>
      </c>
      <c r="D6" s="116">
        <v>185095868.01000002</v>
      </c>
      <c r="E6" s="116">
        <v>3860558.9299999997</v>
      </c>
      <c r="F6" s="116">
        <v>3687228281.5900016</v>
      </c>
      <c r="G6" s="116">
        <v>161664602.91</v>
      </c>
      <c r="H6" s="116">
        <v>112831047.86000001</v>
      </c>
      <c r="I6" s="116">
        <v>625144381.52999985</v>
      </c>
      <c r="J6" s="116">
        <v>1474600</v>
      </c>
      <c r="K6" s="116">
        <v>250114.96</v>
      </c>
      <c r="L6" s="116">
        <v>901364747.25999975</v>
      </c>
      <c r="M6" s="116">
        <v>4588593028.8500013</v>
      </c>
      <c r="N6" s="64" t="s">
        <v>347</v>
      </c>
      <c r="O6" s="116">
        <f t="shared" ref="O6:Q6" si="0">O7+O86+O89+O93+O108+O120+O97</f>
        <v>3648183380.2400007</v>
      </c>
      <c r="P6" s="116">
        <f t="shared" si="0"/>
        <v>197338420.06999999</v>
      </c>
      <c r="Q6" s="116">
        <f t="shared" si="0"/>
        <v>346739.29</v>
      </c>
      <c r="R6" s="116">
        <f t="shared" ref="R6:Y6" si="1">R7+R86+R89+R93+R97+R108+R120</f>
        <v>3845868539.5999994</v>
      </c>
      <c r="S6" s="116">
        <f t="shared" ref="S6:W6" si="2">S7+S86+S89+S93+S108+S120+S97</f>
        <v>163867005.12000003</v>
      </c>
      <c r="T6" s="116">
        <f t="shared" si="2"/>
        <v>124631924.17</v>
      </c>
      <c r="U6" s="116">
        <f t="shared" si="2"/>
        <v>664370482.21000004</v>
      </c>
      <c r="V6" s="116">
        <f t="shared" si="2"/>
        <v>682557.60000000009</v>
      </c>
      <c r="W6" s="116">
        <f t="shared" si="2"/>
        <v>1539660</v>
      </c>
      <c r="X6" s="116">
        <f t="shared" si="1"/>
        <v>955091629.10000014</v>
      </c>
      <c r="Y6" s="116">
        <f t="shared" si="1"/>
        <v>4800960168.6999998</v>
      </c>
      <c r="Z6" s="208">
        <f t="shared" ref="Z6:Z37" si="3">(R6-F6)*100/F6</f>
        <v>4.302425721837575</v>
      </c>
      <c r="AA6" s="208">
        <f t="shared" ref="AA6:AA37" si="4">(X6-L6)*100/L6</f>
        <v>5.9606149456500548</v>
      </c>
      <c r="AB6" s="208">
        <f t="shared" ref="AB6:AB37" si="5">(Y6-M6)*100/M6</f>
        <v>4.6281537393875656</v>
      </c>
      <c r="AC6" s="12" t="s">
        <v>1409</v>
      </c>
    </row>
    <row r="7" spans="1:29" x14ac:dyDescent="0.55000000000000004">
      <c r="A7" s="107" t="s">
        <v>136</v>
      </c>
      <c r="B7" s="102"/>
      <c r="C7" s="47">
        <v>3290926187.3400002</v>
      </c>
      <c r="D7" s="47">
        <v>136621019.02000001</v>
      </c>
      <c r="E7" s="47">
        <v>3830969.6999999997</v>
      </c>
      <c r="F7" s="47">
        <v>3431378176.0600014</v>
      </c>
      <c r="G7" s="47">
        <v>152862802.5</v>
      </c>
      <c r="H7" s="47">
        <v>103615568.79000002</v>
      </c>
      <c r="I7" s="47">
        <v>486776344.44999993</v>
      </c>
      <c r="J7" s="47">
        <v>0</v>
      </c>
      <c r="K7" s="47">
        <v>223294.96</v>
      </c>
      <c r="L7" s="47">
        <v>743478010.69999981</v>
      </c>
      <c r="M7" s="47">
        <v>4174856186.7600012</v>
      </c>
      <c r="N7" s="65" t="s">
        <v>348</v>
      </c>
      <c r="O7" s="47">
        <f>SUM(O8:O84)</f>
        <v>3433401555.170001</v>
      </c>
      <c r="P7" s="47">
        <f t="shared" ref="P7:Q7" si="6">SUM(P8:P84)</f>
        <v>142252460.50999999</v>
      </c>
      <c r="Q7" s="47">
        <f t="shared" si="6"/>
        <v>343859.37</v>
      </c>
      <c r="R7" s="47">
        <f t="shared" ref="R7:Y7" si="7">SUM(R8:R84)</f>
        <v>3575997875.0500002</v>
      </c>
      <c r="S7" s="47">
        <f t="shared" ref="S7:W7" si="8">SUM(S8:S84)</f>
        <v>153645241.29000002</v>
      </c>
      <c r="T7" s="47">
        <f t="shared" si="8"/>
        <v>114101452.89</v>
      </c>
      <c r="U7" s="47">
        <f t="shared" si="8"/>
        <v>513411763.56000006</v>
      </c>
      <c r="V7" s="47">
        <f t="shared" si="8"/>
        <v>499380</v>
      </c>
      <c r="W7" s="47">
        <f t="shared" si="8"/>
        <v>1539660</v>
      </c>
      <c r="X7" s="47">
        <f t="shared" si="7"/>
        <v>783197497.74000001</v>
      </c>
      <c r="Y7" s="47">
        <f t="shared" si="7"/>
        <v>4359195372.79</v>
      </c>
      <c r="Z7" s="208">
        <f t="shared" si="3"/>
        <v>4.2146243162289663</v>
      </c>
      <c r="AA7" s="208">
        <f t="shared" si="4"/>
        <v>5.3423889433667968</v>
      </c>
      <c r="AB7" s="208">
        <f t="shared" si="5"/>
        <v>4.4154619412904781</v>
      </c>
      <c r="AC7" s="12" t="s">
        <v>1409</v>
      </c>
    </row>
    <row r="8" spans="1:29" x14ac:dyDescent="0.55000000000000004">
      <c r="A8" s="108" t="s">
        <v>137</v>
      </c>
      <c r="B8" s="102" t="str">
        <f t="shared" ref="B8:B71" si="9">RIGHT(A8,3)</f>
        <v>104</v>
      </c>
      <c r="C8" s="19">
        <v>19117369.309999999</v>
      </c>
      <c r="D8" s="19">
        <v>969680.48</v>
      </c>
      <c r="E8" s="19">
        <v>34</v>
      </c>
      <c r="F8" s="19">
        <v>20087083.789999999</v>
      </c>
      <c r="G8" s="19">
        <v>641935</v>
      </c>
      <c r="H8" s="19">
        <v>563694.94999999995</v>
      </c>
      <c r="I8" s="19">
        <v>2685987.29</v>
      </c>
      <c r="J8" s="19">
        <v>0</v>
      </c>
      <c r="K8" s="19">
        <v>0</v>
      </c>
      <c r="L8" s="19">
        <v>3891617.24</v>
      </c>
      <c r="M8" s="19">
        <v>23978701.030000001</v>
      </c>
      <c r="N8" s="65" t="s">
        <v>349</v>
      </c>
      <c r="O8" s="19">
        <f>VLOOKUP($B8,'[3]table2groupgl_Pivot (2)'!$B$1:$M$152,2,FALSE)</f>
        <v>20039737.759999998</v>
      </c>
      <c r="P8" s="19">
        <f>VLOOKUP($B8,'[3]table2groupgl_Pivot (2)'!$B$1:$M$152,6,FALSE)</f>
        <v>905930.34000000032</v>
      </c>
      <c r="Q8" s="19">
        <f>VLOOKUP($B8,'[3]table2groupgl_Pivot (2)'!$B$1:$M$152,8,FALSE)</f>
        <v>0</v>
      </c>
      <c r="R8" s="19">
        <f t="shared" ref="R8" si="10">SUM(O8:Q8)</f>
        <v>20945668.099999998</v>
      </c>
      <c r="S8" s="19">
        <f>VLOOKUP($B8,'[3]table2groupgl_Pivot (2)'!$B$1:$M$152,3,FALSE)</f>
        <v>372620</v>
      </c>
      <c r="T8" s="19">
        <f>VLOOKUP($B8,'[3]table2groupgl_Pivot (2)'!$B$1:$M$152,4,FALSE)</f>
        <v>602305</v>
      </c>
      <c r="U8" s="19">
        <f>VLOOKUP($B8,'[3]table2groupgl_Pivot (2)'!$B$1:$M$152,5,FALSE)</f>
        <v>2431694.0399999996</v>
      </c>
      <c r="V8" s="19">
        <f>VLOOKUP($B8,'[3]table2groupgl_Pivot (2)'!$B$1:$M$152,7,FALSE)</f>
        <v>0</v>
      </c>
      <c r="W8" s="19">
        <f>VLOOKUP($B8,'[3]table2groupgl_Pivot (2)'!$B$1:$M$152,9,FALSE)</f>
        <v>0</v>
      </c>
      <c r="X8" s="19">
        <f>SUM(S8:W8)</f>
        <v>3406619.0399999996</v>
      </c>
      <c r="Y8" s="19">
        <f>R8+X8</f>
        <v>24352287.139999997</v>
      </c>
      <c r="Z8" s="208">
        <f t="shared" si="3"/>
        <v>4.2743103925689292</v>
      </c>
      <c r="AA8" s="208">
        <f t="shared" si="4"/>
        <v>-12.462638797437352</v>
      </c>
      <c r="AB8" s="208">
        <f t="shared" si="5"/>
        <v>1.5579914422078087</v>
      </c>
      <c r="AC8" s="12" t="s">
        <v>1409</v>
      </c>
    </row>
    <row r="9" spans="1:29" x14ac:dyDescent="0.55000000000000004">
      <c r="A9" s="108" t="s">
        <v>138</v>
      </c>
      <c r="B9" s="102" t="str">
        <f t="shared" si="9"/>
        <v>105</v>
      </c>
      <c r="C9" s="19">
        <v>22085731.740000006</v>
      </c>
      <c r="D9" s="19">
        <v>1399922.38</v>
      </c>
      <c r="E9" s="19">
        <v>12</v>
      </c>
      <c r="F9" s="19">
        <v>23485666.120000005</v>
      </c>
      <c r="G9" s="19">
        <v>856593.4</v>
      </c>
      <c r="H9" s="19">
        <v>643559</v>
      </c>
      <c r="I9" s="19">
        <v>2736392.9400000004</v>
      </c>
      <c r="J9" s="19">
        <v>0</v>
      </c>
      <c r="K9" s="19">
        <v>0</v>
      </c>
      <c r="L9" s="19">
        <v>4236545.34</v>
      </c>
      <c r="M9" s="19">
        <v>27722211.460000005</v>
      </c>
      <c r="N9" s="65" t="s">
        <v>350</v>
      </c>
      <c r="O9" s="19">
        <f>VLOOKUP($B9,'[3]table2groupgl_Pivot (2)'!$B$1:$M$152,2,FALSE)</f>
        <v>23382915.130000003</v>
      </c>
      <c r="P9" s="19">
        <f>VLOOKUP($B9,'[3]table2groupgl_Pivot (2)'!$B$1:$M$152,6,FALSE)</f>
        <v>1316437.9499999993</v>
      </c>
      <c r="Q9" s="19">
        <f>VLOOKUP($B9,'[3]table2groupgl_Pivot (2)'!$B$1:$M$152,8,FALSE)</f>
        <v>0</v>
      </c>
      <c r="R9" s="19">
        <f t="shared" ref="R9:R72" si="11">SUM(O9:Q9)</f>
        <v>24699353.080000002</v>
      </c>
      <c r="S9" s="19">
        <f>VLOOKUP($B9,'[3]table2groupgl_Pivot (2)'!$B$1:$M$152,3,FALSE)</f>
        <v>625392</v>
      </c>
      <c r="T9" s="19">
        <f>VLOOKUP($B9,'[3]table2groupgl_Pivot (2)'!$B$1:$M$152,4,FALSE)</f>
        <v>648467.96</v>
      </c>
      <c r="U9" s="19">
        <f>VLOOKUP($B9,'[3]table2groupgl_Pivot (2)'!$B$1:$M$152,5,FALSE)</f>
        <v>2928091.9699999993</v>
      </c>
      <c r="V9" s="19">
        <f>VLOOKUP($B9,'[3]table2groupgl_Pivot (2)'!$B$1:$M$152,7,FALSE)</f>
        <v>0</v>
      </c>
      <c r="W9" s="19">
        <f>VLOOKUP($B9,'[3]table2groupgl_Pivot (2)'!$B$1:$M$152,9,FALSE)</f>
        <v>0</v>
      </c>
      <c r="X9" s="19">
        <f t="shared" ref="X9:X72" si="12">SUM(S9:W9)</f>
        <v>4201951.93</v>
      </c>
      <c r="Y9" s="19">
        <f t="shared" ref="Y9:Y72" si="13">R9+X9</f>
        <v>28901305.010000002</v>
      </c>
      <c r="Z9" s="208">
        <f t="shared" si="3"/>
        <v>5.1677774596584314</v>
      </c>
      <c r="AA9" s="208">
        <f t="shared" si="4"/>
        <v>-0.81654761660122233</v>
      </c>
      <c r="AB9" s="208">
        <f t="shared" si="5"/>
        <v>4.2532449177126246</v>
      </c>
      <c r="AC9" s="12" t="s">
        <v>1409</v>
      </c>
    </row>
    <row r="10" spans="1:29" x14ac:dyDescent="0.55000000000000004">
      <c r="A10" s="108" t="s">
        <v>139</v>
      </c>
      <c r="B10" s="102" t="str">
        <f t="shared" si="9"/>
        <v>106</v>
      </c>
      <c r="C10" s="19">
        <v>24055116.820000004</v>
      </c>
      <c r="D10" s="19">
        <v>901989.85000000033</v>
      </c>
      <c r="E10" s="19">
        <v>3</v>
      </c>
      <c r="F10" s="19">
        <v>24957109.670000006</v>
      </c>
      <c r="G10" s="19">
        <v>1695906.6</v>
      </c>
      <c r="H10" s="19">
        <v>650170</v>
      </c>
      <c r="I10" s="19">
        <v>1572414.0500000003</v>
      </c>
      <c r="J10" s="19">
        <v>0</v>
      </c>
      <c r="K10" s="19">
        <v>0</v>
      </c>
      <c r="L10" s="19">
        <v>3918490.6500000004</v>
      </c>
      <c r="M10" s="19">
        <v>28875600.320000008</v>
      </c>
      <c r="N10" s="65" t="s">
        <v>351</v>
      </c>
      <c r="O10" s="19">
        <f>VLOOKUP($B10,'[3]table2groupgl_Pivot (2)'!$B$1:$M$152,2,FALSE)</f>
        <v>25739814.689999998</v>
      </c>
      <c r="P10" s="19">
        <f>VLOOKUP($B10,'[3]table2groupgl_Pivot (2)'!$B$1:$M$152,6,FALSE)</f>
        <v>966144.17999999993</v>
      </c>
      <c r="Q10" s="19">
        <f>VLOOKUP($B10,'[3]table2groupgl_Pivot (2)'!$B$1:$M$152,8,FALSE)</f>
        <v>0</v>
      </c>
      <c r="R10" s="19">
        <f>SUM(O10:Q10)</f>
        <v>26705958.869999997</v>
      </c>
      <c r="S10" s="19">
        <f>VLOOKUP($B10,'[3]table2groupgl_Pivot (2)'!$B$1:$M$152,3,FALSE)</f>
        <v>1855414.8</v>
      </c>
      <c r="T10" s="19">
        <f>VLOOKUP($B10,'[3]table2groupgl_Pivot (2)'!$B$1:$M$152,4,FALSE)</f>
        <v>675512</v>
      </c>
      <c r="U10" s="19">
        <f>VLOOKUP($B10,'[3]table2groupgl_Pivot (2)'!$B$1:$M$152,5,FALSE)</f>
        <v>1596727.5899999996</v>
      </c>
      <c r="V10" s="19">
        <f>VLOOKUP($B10,'[3]table2groupgl_Pivot (2)'!$B$1:$M$152,7,FALSE)</f>
        <v>0</v>
      </c>
      <c r="W10" s="19">
        <f>VLOOKUP($B10,'[3]table2groupgl_Pivot (2)'!$B$1:$M$152,9,FALSE)</f>
        <v>0</v>
      </c>
      <c r="X10" s="19">
        <f t="shared" si="12"/>
        <v>4127654.3899999997</v>
      </c>
      <c r="Y10" s="19">
        <f t="shared" si="13"/>
        <v>30833613.259999998</v>
      </c>
      <c r="Z10" s="208">
        <f t="shared" si="3"/>
        <v>7.0074188202258734</v>
      </c>
      <c r="AA10" s="208">
        <f t="shared" si="4"/>
        <v>5.3378649761483867</v>
      </c>
      <c r="AB10" s="208">
        <f t="shared" si="5"/>
        <v>6.780856218749566</v>
      </c>
      <c r="AC10" s="12" t="s">
        <v>1409</v>
      </c>
    </row>
    <row r="11" spans="1:29" x14ac:dyDescent="0.55000000000000004">
      <c r="A11" s="108" t="s">
        <v>140</v>
      </c>
      <c r="B11" s="102" t="str">
        <f t="shared" si="9"/>
        <v>107</v>
      </c>
      <c r="C11" s="19">
        <v>26186124.290000003</v>
      </c>
      <c r="D11" s="19">
        <v>1001344.8899999999</v>
      </c>
      <c r="E11" s="19">
        <v>26</v>
      </c>
      <c r="F11" s="19">
        <v>27187495.180000003</v>
      </c>
      <c r="G11" s="19">
        <v>857310</v>
      </c>
      <c r="H11" s="19">
        <v>614162.22</v>
      </c>
      <c r="I11" s="19">
        <v>3699486.21</v>
      </c>
      <c r="J11" s="19">
        <v>0</v>
      </c>
      <c r="K11" s="19">
        <v>0</v>
      </c>
      <c r="L11" s="19">
        <v>5170958.43</v>
      </c>
      <c r="M11" s="19">
        <v>32358453.610000003</v>
      </c>
      <c r="N11" s="65" t="s">
        <v>352</v>
      </c>
      <c r="O11" s="19">
        <f>VLOOKUP($B11,'[3]table2groupgl_Pivot (2)'!$B$1:$M$152,2,FALSE)</f>
        <v>27055514.469999995</v>
      </c>
      <c r="P11" s="19">
        <f>VLOOKUP($B11,'[3]table2groupgl_Pivot (2)'!$B$1:$M$152,6,FALSE)</f>
        <v>903923.70999999985</v>
      </c>
      <c r="Q11" s="19">
        <f>VLOOKUP($B11,'[3]table2groupgl_Pivot (2)'!$B$1:$M$152,8,FALSE)</f>
        <v>0</v>
      </c>
      <c r="R11" s="19">
        <f t="shared" si="11"/>
        <v>27959438.179999996</v>
      </c>
      <c r="S11" s="19">
        <f>VLOOKUP($B11,'[3]table2groupgl_Pivot (2)'!$B$1:$M$152,3,FALSE)</f>
        <v>779620</v>
      </c>
      <c r="T11" s="19">
        <f>VLOOKUP($B11,'[3]table2groupgl_Pivot (2)'!$B$1:$M$152,4,FALSE)</f>
        <v>669671.19999999995</v>
      </c>
      <c r="U11" s="19">
        <f>VLOOKUP($B11,'[3]table2groupgl_Pivot (2)'!$B$1:$M$152,5,FALSE)</f>
        <v>4085069.3599999994</v>
      </c>
      <c r="V11" s="19">
        <f>VLOOKUP($B11,'[3]table2groupgl_Pivot (2)'!$B$1:$M$152,7,FALSE)</f>
        <v>0</v>
      </c>
      <c r="W11" s="19">
        <f>VLOOKUP($B11,'[3]table2groupgl_Pivot (2)'!$B$1:$M$152,9,FALSE)</f>
        <v>0</v>
      </c>
      <c r="X11" s="19">
        <f t="shared" si="12"/>
        <v>5534360.5599999996</v>
      </c>
      <c r="Y11" s="19">
        <f t="shared" si="13"/>
        <v>33493798.739999995</v>
      </c>
      <c r="Z11" s="208">
        <f t="shared" si="3"/>
        <v>2.8393310780901166</v>
      </c>
      <c r="AA11" s="208">
        <f t="shared" si="4"/>
        <v>7.0277519132947246</v>
      </c>
      <c r="AB11" s="208">
        <f t="shared" si="5"/>
        <v>3.5086507645999694</v>
      </c>
      <c r="AC11" s="12" t="s">
        <v>1409</v>
      </c>
    </row>
    <row r="12" spans="1:29" x14ac:dyDescent="0.55000000000000004">
      <c r="A12" s="108" t="s">
        <v>141</v>
      </c>
      <c r="B12" s="102" t="str">
        <f t="shared" si="9"/>
        <v>108</v>
      </c>
      <c r="C12" s="19">
        <v>49138033.649999999</v>
      </c>
      <c r="D12" s="19">
        <v>2112866.8199999998</v>
      </c>
      <c r="E12" s="19">
        <v>396.02</v>
      </c>
      <c r="F12" s="19">
        <v>51251296.490000002</v>
      </c>
      <c r="G12" s="19">
        <v>1299805</v>
      </c>
      <c r="H12" s="19">
        <v>900657</v>
      </c>
      <c r="I12" s="19">
        <v>6995873.4200000009</v>
      </c>
      <c r="J12" s="19">
        <v>0</v>
      </c>
      <c r="K12" s="19">
        <v>0</v>
      </c>
      <c r="L12" s="19">
        <v>9196335.4200000018</v>
      </c>
      <c r="M12" s="19">
        <v>60447631.910000004</v>
      </c>
      <c r="N12" s="65" t="s">
        <v>353</v>
      </c>
      <c r="O12" s="19">
        <f>VLOOKUP($B12,'[3]table2groupgl_Pivot (2)'!$B$1:$M$152,2,FALSE)</f>
        <v>52299890.579999998</v>
      </c>
      <c r="P12" s="19">
        <f>VLOOKUP($B12,'[3]table2groupgl_Pivot (2)'!$B$1:$M$152,6,FALSE)</f>
        <v>2074754.4100000006</v>
      </c>
      <c r="Q12" s="19">
        <f>VLOOKUP($B12,'[3]table2groupgl_Pivot (2)'!$B$1:$M$152,8,FALSE)</f>
        <v>61</v>
      </c>
      <c r="R12" s="19">
        <f t="shared" si="11"/>
        <v>54374705.990000002</v>
      </c>
      <c r="S12" s="19">
        <f>VLOOKUP($B12,'[3]table2groupgl_Pivot (2)'!$B$1:$M$152,3,FALSE)</f>
        <v>763504</v>
      </c>
      <c r="T12" s="19">
        <f>VLOOKUP($B12,'[3]table2groupgl_Pivot (2)'!$B$1:$M$152,4,FALSE)</f>
        <v>1218937.8</v>
      </c>
      <c r="U12" s="19">
        <f>VLOOKUP($B12,'[3]table2groupgl_Pivot (2)'!$B$1:$M$152,5,FALSE)</f>
        <v>6180904.1600000001</v>
      </c>
      <c r="V12" s="19">
        <f>VLOOKUP($B12,'[3]table2groupgl_Pivot (2)'!$B$1:$M$152,7,FALSE)</f>
        <v>0</v>
      </c>
      <c r="W12" s="19">
        <f>VLOOKUP($B12,'[3]table2groupgl_Pivot (2)'!$B$1:$M$152,9,FALSE)</f>
        <v>0</v>
      </c>
      <c r="X12" s="19">
        <f t="shared" si="12"/>
        <v>8163345.96</v>
      </c>
      <c r="Y12" s="19">
        <f t="shared" si="13"/>
        <v>62538051.950000003</v>
      </c>
      <c r="Z12" s="208">
        <f t="shared" si="3"/>
        <v>6.0943033911531002</v>
      </c>
      <c r="AA12" s="208">
        <f t="shared" si="4"/>
        <v>-11.232620525709377</v>
      </c>
      <c r="AB12" s="208">
        <f t="shared" si="5"/>
        <v>3.4582331415602994</v>
      </c>
      <c r="AC12" s="12" t="s">
        <v>1409</v>
      </c>
    </row>
    <row r="13" spans="1:29" x14ac:dyDescent="0.55000000000000004">
      <c r="A13" s="108" t="s">
        <v>142</v>
      </c>
      <c r="B13" s="102" t="str">
        <f t="shared" si="9"/>
        <v>109</v>
      </c>
      <c r="C13" s="19">
        <v>30385545.069999993</v>
      </c>
      <c r="D13" s="19">
        <v>912031.10999999964</v>
      </c>
      <c r="E13" s="19">
        <v>9</v>
      </c>
      <c r="F13" s="19">
        <v>31297585.179999992</v>
      </c>
      <c r="G13" s="19">
        <v>932940</v>
      </c>
      <c r="H13" s="19">
        <v>810632</v>
      </c>
      <c r="I13" s="19">
        <v>2824404.2700000009</v>
      </c>
      <c r="J13" s="19">
        <v>0</v>
      </c>
      <c r="K13" s="19">
        <v>0</v>
      </c>
      <c r="L13" s="19">
        <v>4567976.2700000014</v>
      </c>
      <c r="M13" s="19">
        <v>35865561.449999996</v>
      </c>
      <c r="N13" s="65" t="s">
        <v>354</v>
      </c>
      <c r="O13" s="19">
        <f>VLOOKUP($B13,'[3]table2groupgl_Pivot (2)'!$B$1:$M$152,2,FALSE)</f>
        <v>32226314.690000001</v>
      </c>
      <c r="P13" s="19">
        <f>VLOOKUP($B13,'[3]table2groupgl_Pivot (2)'!$B$1:$M$152,6,FALSE)</f>
        <v>1038806.7799999999</v>
      </c>
      <c r="Q13" s="19">
        <f>VLOOKUP($B13,'[3]table2groupgl_Pivot (2)'!$B$1:$M$152,8,FALSE)</f>
        <v>25</v>
      </c>
      <c r="R13" s="19">
        <f t="shared" si="11"/>
        <v>33265146.470000003</v>
      </c>
      <c r="S13" s="19">
        <f>VLOOKUP($B13,'[3]table2groupgl_Pivot (2)'!$B$1:$M$152,3,FALSE)</f>
        <v>699849</v>
      </c>
      <c r="T13" s="19">
        <f>VLOOKUP($B13,'[3]table2groupgl_Pivot (2)'!$B$1:$M$152,4,FALSE)</f>
        <v>805060</v>
      </c>
      <c r="U13" s="19">
        <f>VLOOKUP($B13,'[3]table2groupgl_Pivot (2)'!$B$1:$M$152,5,FALSE)</f>
        <v>3383956.29</v>
      </c>
      <c r="V13" s="19">
        <f>VLOOKUP($B13,'[3]table2groupgl_Pivot (2)'!$B$1:$M$152,7,FALSE)</f>
        <v>0</v>
      </c>
      <c r="W13" s="19">
        <f>VLOOKUP($B13,'[3]table2groupgl_Pivot (2)'!$B$1:$M$152,9,FALSE)</f>
        <v>0</v>
      </c>
      <c r="X13" s="19">
        <f t="shared" si="12"/>
        <v>4888865.29</v>
      </c>
      <c r="Y13" s="19">
        <f t="shared" si="13"/>
        <v>38154011.760000005</v>
      </c>
      <c r="Z13" s="208">
        <f t="shared" si="3"/>
        <v>6.2866233247200656</v>
      </c>
      <c r="AA13" s="208">
        <f t="shared" si="4"/>
        <v>7.024752341806682</v>
      </c>
      <c r="AB13" s="208">
        <f t="shared" si="5"/>
        <v>6.3806342839225509</v>
      </c>
      <c r="AC13" s="12" t="s">
        <v>1409</v>
      </c>
    </row>
    <row r="14" spans="1:29" x14ac:dyDescent="0.55000000000000004">
      <c r="A14" s="108" t="s">
        <v>143</v>
      </c>
      <c r="B14" s="102" t="str">
        <f t="shared" si="9"/>
        <v>110</v>
      </c>
      <c r="C14" s="19">
        <v>44563833.039999999</v>
      </c>
      <c r="D14" s="19">
        <v>2174349.310000001</v>
      </c>
      <c r="E14" s="19">
        <v>2338.7399999999998</v>
      </c>
      <c r="F14" s="19">
        <v>46740521.090000004</v>
      </c>
      <c r="G14" s="19">
        <v>1595845</v>
      </c>
      <c r="H14" s="19">
        <v>1304409</v>
      </c>
      <c r="I14" s="19">
        <v>5330969.3400000008</v>
      </c>
      <c r="J14" s="19">
        <v>0</v>
      </c>
      <c r="K14" s="19">
        <v>0</v>
      </c>
      <c r="L14" s="19">
        <v>8231223.3400000008</v>
      </c>
      <c r="M14" s="19">
        <v>54971744.430000007</v>
      </c>
      <c r="N14" s="65" t="s">
        <v>355</v>
      </c>
      <c r="O14" s="19">
        <f>VLOOKUP($B14,'[3]table2groupgl_Pivot (2)'!$B$1:$M$152,2,FALSE)</f>
        <v>45159197.82</v>
      </c>
      <c r="P14" s="19">
        <f>VLOOKUP($B14,'[3]table2groupgl_Pivot (2)'!$B$1:$M$152,6,FALSE)</f>
        <v>2188495.75</v>
      </c>
      <c r="Q14" s="19">
        <f>VLOOKUP($B14,'[3]table2groupgl_Pivot (2)'!$B$1:$M$152,8,FALSE)</f>
        <v>20</v>
      </c>
      <c r="R14" s="19">
        <f t="shared" si="11"/>
        <v>47347713.57</v>
      </c>
      <c r="S14" s="19">
        <f>VLOOKUP($B14,'[3]table2groupgl_Pivot (2)'!$B$1:$M$152,3,FALSE)</f>
        <v>1432063</v>
      </c>
      <c r="T14" s="19">
        <f>VLOOKUP($B14,'[3]table2groupgl_Pivot (2)'!$B$1:$M$152,4,FALSE)</f>
        <v>1552526</v>
      </c>
      <c r="U14" s="19">
        <f>VLOOKUP($B14,'[3]table2groupgl_Pivot (2)'!$B$1:$M$152,5,FALSE)</f>
        <v>5463672.4900000002</v>
      </c>
      <c r="V14" s="19">
        <f>VLOOKUP($B14,'[3]table2groupgl_Pivot (2)'!$B$1:$M$152,7,FALSE)</f>
        <v>0</v>
      </c>
      <c r="W14" s="19">
        <f>VLOOKUP($B14,'[3]table2groupgl_Pivot (2)'!$B$1:$M$152,9,FALSE)</f>
        <v>0</v>
      </c>
      <c r="X14" s="19">
        <f t="shared" si="12"/>
        <v>8448261.4900000002</v>
      </c>
      <c r="Y14" s="19">
        <f t="shared" si="13"/>
        <v>55795975.060000002</v>
      </c>
      <c r="Z14" s="208">
        <f t="shared" si="3"/>
        <v>1.2990708401192894</v>
      </c>
      <c r="AA14" s="208">
        <f t="shared" si="4"/>
        <v>2.6367666267211192</v>
      </c>
      <c r="AB14" s="208">
        <f t="shared" si="5"/>
        <v>1.4993714289884963</v>
      </c>
      <c r="AC14" s="12" t="s">
        <v>1409</v>
      </c>
    </row>
    <row r="15" spans="1:29" x14ac:dyDescent="0.55000000000000004">
      <c r="A15" s="108" t="s">
        <v>144</v>
      </c>
      <c r="B15" s="102" t="str">
        <f t="shared" si="9"/>
        <v>111</v>
      </c>
      <c r="C15" s="19">
        <v>26150925.159999996</v>
      </c>
      <c r="D15" s="19">
        <v>1118096.99</v>
      </c>
      <c r="E15" s="19">
        <v>7</v>
      </c>
      <c r="F15" s="19">
        <v>27269029.149999995</v>
      </c>
      <c r="G15" s="19">
        <v>744480</v>
      </c>
      <c r="H15" s="19">
        <v>404787</v>
      </c>
      <c r="I15" s="19">
        <v>2922728.71</v>
      </c>
      <c r="J15" s="19">
        <v>0</v>
      </c>
      <c r="K15" s="19">
        <v>0</v>
      </c>
      <c r="L15" s="19">
        <v>4071995.71</v>
      </c>
      <c r="M15" s="19">
        <v>31341024.859999996</v>
      </c>
      <c r="N15" s="65" t="s">
        <v>356</v>
      </c>
      <c r="O15" s="19">
        <f>VLOOKUP($B15,'[3]table2groupgl_Pivot (2)'!$B$1:$M$152,2,FALSE)</f>
        <v>28325795.760000002</v>
      </c>
      <c r="P15" s="19">
        <f>VLOOKUP($B15,'[3]table2groupgl_Pivot (2)'!$B$1:$M$152,6,FALSE)</f>
        <v>1188888.47</v>
      </c>
      <c r="Q15" s="19">
        <f>VLOOKUP($B15,'[3]table2groupgl_Pivot (2)'!$B$1:$M$152,8,FALSE)</f>
        <v>0</v>
      </c>
      <c r="R15" s="19">
        <f t="shared" si="11"/>
        <v>29514684.23</v>
      </c>
      <c r="S15" s="19">
        <f>VLOOKUP($B15,'[3]table2groupgl_Pivot (2)'!$B$1:$M$152,3,FALSE)</f>
        <v>503830</v>
      </c>
      <c r="T15" s="19">
        <f>VLOOKUP($B15,'[3]table2groupgl_Pivot (2)'!$B$1:$M$152,4,FALSE)</f>
        <v>472158</v>
      </c>
      <c r="U15" s="19">
        <f>VLOOKUP($B15,'[3]table2groupgl_Pivot (2)'!$B$1:$M$152,5,FALSE)</f>
        <v>2990107.1299999994</v>
      </c>
      <c r="V15" s="19">
        <f>VLOOKUP($B15,'[3]table2groupgl_Pivot (2)'!$B$1:$M$152,7,FALSE)</f>
        <v>0</v>
      </c>
      <c r="W15" s="19">
        <f>VLOOKUP($B15,'[3]table2groupgl_Pivot (2)'!$B$1:$M$152,9,FALSE)</f>
        <v>0</v>
      </c>
      <c r="X15" s="19">
        <f t="shared" si="12"/>
        <v>3966095.1299999994</v>
      </c>
      <c r="Y15" s="19">
        <f t="shared" si="13"/>
        <v>33480779.359999999</v>
      </c>
      <c r="Z15" s="208">
        <f t="shared" si="3"/>
        <v>8.2351852999504604</v>
      </c>
      <c r="AA15" s="208">
        <f t="shared" si="4"/>
        <v>-2.600704606341556</v>
      </c>
      <c r="AB15" s="208">
        <f t="shared" si="5"/>
        <v>6.8273277901991491</v>
      </c>
      <c r="AC15" s="12" t="s">
        <v>1409</v>
      </c>
    </row>
    <row r="16" spans="1:29" x14ac:dyDescent="0.55000000000000004">
      <c r="A16" s="108" t="s">
        <v>145</v>
      </c>
      <c r="B16" s="102" t="str">
        <f t="shared" si="9"/>
        <v>112</v>
      </c>
      <c r="C16" s="19">
        <v>25786400.73</v>
      </c>
      <c r="D16" s="19">
        <v>1639367.8299999996</v>
      </c>
      <c r="E16" s="19">
        <v>0</v>
      </c>
      <c r="F16" s="19">
        <v>27425768.559999999</v>
      </c>
      <c r="G16" s="19">
        <v>1282799</v>
      </c>
      <c r="H16" s="19">
        <v>601103</v>
      </c>
      <c r="I16" s="19">
        <v>4388588.9200000009</v>
      </c>
      <c r="J16" s="19">
        <v>0</v>
      </c>
      <c r="K16" s="19">
        <v>0</v>
      </c>
      <c r="L16" s="19">
        <v>6272490.9200000009</v>
      </c>
      <c r="M16" s="19">
        <v>33698259.479999997</v>
      </c>
      <c r="N16" s="65" t="s">
        <v>357</v>
      </c>
      <c r="O16" s="19">
        <f>VLOOKUP($B16,'[3]table2groupgl_Pivot (2)'!$B$1:$M$152,2,FALSE)</f>
        <v>27697430.859999999</v>
      </c>
      <c r="P16" s="19">
        <f>VLOOKUP($B16,'[3]table2groupgl_Pivot (2)'!$B$1:$M$152,6,FALSE)</f>
        <v>1466299.44</v>
      </c>
      <c r="Q16" s="19">
        <f>VLOOKUP($B16,'[3]table2groupgl_Pivot (2)'!$B$1:$M$152,8,FALSE)</f>
        <v>0</v>
      </c>
      <c r="R16" s="19">
        <f t="shared" si="11"/>
        <v>29163730.300000001</v>
      </c>
      <c r="S16" s="19">
        <f>VLOOKUP($B16,'[3]table2groupgl_Pivot (2)'!$B$1:$M$152,3,FALSE)</f>
        <v>728185</v>
      </c>
      <c r="T16" s="19">
        <f>VLOOKUP($B16,'[3]table2groupgl_Pivot (2)'!$B$1:$M$152,4,FALSE)</f>
        <v>682822</v>
      </c>
      <c r="U16" s="19">
        <f>VLOOKUP($B16,'[3]table2groupgl_Pivot (2)'!$B$1:$M$152,5,FALSE)</f>
        <v>4204128.25</v>
      </c>
      <c r="V16" s="19">
        <f>VLOOKUP($B16,'[3]table2groupgl_Pivot (2)'!$B$1:$M$152,7,FALSE)</f>
        <v>0</v>
      </c>
      <c r="W16" s="19">
        <f>VLOOKUP($B16,'[3]table2groupgl_Pivot (2)'!$B$1:$M$152,9,FALSE)</f>
        <v>0</v>
      </c>
      <c r="X16" s="19">
        <f t="shared" si="12"/>
        <v>5615135.25</v>
      </c>
      <c r="Y16" s="19">
        <f t="shared" si="13"/>
        <v>34778865.549999997</v>
      </c>
      <c r="Z16" s="208">
        <f t="shared" si="3"/>
        <v>6.3369664051449366</v>
      </c>
      <c r="AA16" s="208">
        <f t="shared" si="4"/>
        <v>-10.47997802442416</v>
      </c>
      <c r="AB16" s="208">
        <f t="shared" si="5"/>
        <v>3.2067118203577927</v>
      </c>
      <c r="AC16" s="12" t="s">
        <v>1409</v>
      </c>
    </row>
    <row r="17" spans="1:29" x14ac:dyDescent="0.55000000000000004">
      <c r="A17" s="108" t="s">
        <v>146</v>
      </c>
      <c r="B17" s="102" t="str">
        <f t="shared" si="9"/>
        <v>113</v>
      </c>
      <c r="C17" s="19">
        <v>40716434.390000008</v>
      </c>
      <c r="D17" s="19">
        <v>1313190.6500000001</v>
      </c>
      <c r="E17" s="19">
        <v>10084.48</v>
      </c>
      <c r="F17" s="19">
        <v>42039709.520000003</v>
      </c>
      <c r="G17" s="19">
        <v>1289980</v>
      </c>
      <c r="H17" s="19">
        <v>933365</v>
      </c>
      <c r="I17" s="19">
        <v>4932516.5</v>
      </c>
      <c r="J17" s="19">
        <v>0</v>
      </c>
      <c r="K17" s="19">
        <v>0</v>
      </c>
      <c r="L17" s="19">
        <v>7155861.5</v>
      </c>
      <c r="M17" s="19">
        <v>49195571.020000003</v>
      </c>
      <c r="N17" s="65" t="s">
        <v>358</v>
      </c>
      <c r="O17" s="19">
        <f>VLOOKUP($B17,'[3]table2groupgl_Pivot (2)'!$B$1:$M$152,2,FALSE)</f>
        <v>44230253.590000004</v>
      </c>
      <c r="P17" s="19">
        <f>VLOOKUP($B17,'[3]table2groupgl_Pivot (2)'!$B$1:$M$152,6,FALSE)</f>
        <v>1108169.9699999997</v>
      </c>
      <c r="Q17" s="19">
        <f>VLOOKUP($B17,'[3]table2groupgl_Pivot (2)'!$B$1:$M$152,8,FALSE)</f>
        <v>0</v>
      </c>
      <c r="R17" s="19">
        <f t="shared" si="11"/>
        <v>45338423.560000002</v>
      </c>
      <c r="S17" s="19">
        <f>VLOOKUP($B17,'[3]table2groupgl_Pivot (2)'!$B$1:$M$152,3,FALSE)</f>
        <v>1262584</v>
      </c>
      <c r="T17" s="19">
        <f>VLOOKUP($B17,'[3]table2groupgl_Pivot (2)'!$B$1:$M$152,4,FALSE)</f>
        <v>942792</v>
      </c>
      <c r="U17" s="19">
        <f>VLOOKUP($B17,'[3]table2groupgl_Pivot (2)'!$B$1:$M$152,5,FALSE)</f>
        <v>5444376.8999999994</v>
      </c>
      <c r="V17" s="19">
        <f>VLOOKUP($B17,'[3]table2groupgl_Pivot (2)'!$B$1:$M$152,7,FALSE)</f>
        <v>0</v>
      </c>
      <c r="W17" s="19">
        <f>VLOOKUP($B17,'[3]table2groupgl_Pivot (2)'!$B$1:$M$152,9,FALSE)</f>
        <v>0</v>
      </c>
      <c r="X17" s="19">
        <f t="shared" si="12"/>
        <v>7649752.8999999994</v>
      </c>
      <c r="Y17" s="19">
        <f t="shared" si="13"/>
        <v>52988176.460000001</v>
      </c>
      <c r="Z17" s="208">
        <f t="shared" si="3"/>
        <v>7.8466623049111845</v>
      </c>
      <c r="AA17" s="208">
        <f t="shared" si="4"/>
        <v>6.9019139065226378</v>
      </c>
      <c r="AB17" s="208">
        <f t="shared" si="5"/>
        <v>7.7092416275809645</v>
      </c>
      <c r="AC17" s="12" t="s">
        <v>1409</v>
      </c>
    </row>
    <row r="18" spans="1:29" x14ac:dyDescent="0.55000000000000004">
      <c r="A18" s="108" t="s">
        <v>147</v>
      </c>
      <c r="B18" s="102" t="str">
        <f t="shared" si="9"/>
        <v>114</v>
      </c>
      <c r="C18" s="19">
        <v>35048936.020000003</v>
      </c>
      <c r="D18" s="19">
        <v>1145920.4500000002</v>
      </c>
      <c r="E18" s="19">
        <v>2508.73</v>
      </c>
      <c r="F18" s="19">
        <v>36197365.200000003</v>
      </c>
      <c r="G18" s="19">
        <v>1143888</v>
      </c>
      <c r="H18" s="19">
        <v>1349956</v>
      </c>
      <c r="I18" s="19">
        <v>6773340.9600000009</v>
      </c>
      <c r="J18" s="19">
        <v>0</v>
      </c>
      <c r="K18" s="19">
        <v>60000</v>
      </c>
      <c r="L18" s="19">
        <v>9327184.9600000009</v>
      </c>
      <c r="M18" s="19">
        <v>45524550.160000004</v>
      </c>
      <c r="N18" s="65" t="s">
        <v>359</v>
      </c>
      <c r="O18" s="19">
        <f>VLOOKUP($B18,'[3]table2groupgl_Pivot (2)'!$B$1:$M$152,2,FALSE)</f>
        <v>35797863.420000002</v>
      </c>
      <c r="P18" s="19">
        <f>VLOOKUP($B18,'[3]table2groupgl_Pivot (2)'!$B$1:$M$152,6,FALSE)</f>
        <v>1081621.7600000002</v>
      </c>
      <c r="Q18" s="19">
        <f>VLOOKUP($B18,'[3]table2groupgl_Pivot (2)'!$B$1:$M$152,8,FALSE)</f>
        <v>9</v>
      </c>
      <c r="R18" s="19">
        <f t="shared" si="11"/>
        <v>36879494.18</v>
      </c>
      <c r="S18" s="19">
        <f>VLOOKUP($B18,'[3]table2groupgl_Pivot (2)'!$B$1:$M$152,3,FALSE)</f>
        <v>893396</v>
      </c>
      <c r="T18" s="19">
        <f>VLOOKUP($B18,'[3]table2groupgl_Pivot (2)'!$B$1:$M$152,4,FALSE)</f>
        <v>1122882</v>
      </c>
      <c r="U18" s="19">
        <f>VLOOKUP($B18,'[3]table2groupgl_Pivot (2)'!$B$1:$M$152,5,FALSE)</f>
        <v>5191821.6100000003</v>
      </c>
      <c r="V18" s="19">
        <f>VLOOKUP($B18,'[3]table2groupgl_Pivot (2)'!$B$1:$M$152,7,FALSE)</f>
        <v>0</v>
      </c>
      <c r="W18" s="19">
        <f>VLOOKUP($B18,'[3]table2groupgl_Pivot (2)'!$B$1:$M$152,9,FALSE)</f>
        <v>16800</v>
      </c>
      <c r="X18" s="19">
        <f t="shared" si="12"/>
        <v>7224899.6100000003</v>
      </c>
      <c r="Y18" s="19">
        <f t="shared" si="13"/>
        <v>44104393.789999999</v>
      </c>
      <c r="Z18" s="208">
        <f t="shared" si="3"/>
        <v>1.8844713592579292</v>
      </c>
      <c r="AA18" s="208">
        <f t="shared" si="4"/>
        <v>-22.539333775578953</v>
      </c>
      <c r="AB18" s="208">
        <f t="shared" si="5"/>
        <v>-3.1195396000811457</v>
      </c>
      <c r="AC18" s="12" t="s">
        <v>1409</v>
      </c>
    </row>
    <row r="19" spans="1:29" x14ac:dyDescent="0.55000000000000004">
      <c r="A19" s="108" t="s">
        <v>148</v>
      </c>
      <c r="B19" s="102" t="str">
        <f t="shared" si="9"/>
        <v>115</v>
      </c>
      <c r="C19" s="19">
        <v>26173050.649999995</v>
      </c>
      <c r="D19" s="19">
        <v>1178264.1499999999</v>
      </c>
      <c r="E19" s="19">
        <v>753.26</v>
      </c>
      <c r="F19" s="19">
        <v>27352068.059999995</v>
      </c>
      <c r="G19" s="19">
        <v>1524347</v>
      </c>
      <c r="H19" s="19">
        <v>1041544</v>
      </c>
      <c r="I19" s="19">
        <v>5233933.2</v>
      </c>
      <c r="J19" s="19">
        <v>0</v>
      </c>
      <c r="K19" s="19">
        <v>8000</v>
      </c>
      <c r="L19" s="19">
        <v>7807824.2000000002</v>
      </c>
      <c r="M19" s="19">
        <v>35159892.259999998</v>
      </c>
      <c r="N19" s="65" t="s">
        <v>360</v>
      </c>
      <c r="O19" s="19">
        <f>VLOOKUP($B19,'[3]table2groupgl_Pivot (2)'!$B$1:$M$152,2,FALSE)</f>
        <v>28967766.799999997</v>
      </c>
      <c r="P19" s="19">
        <f>VLOOKUP($B19,'[3]table2groupgl_Pivot (2)'!$B$1:$M$152,6,FALSE)</f>
        <v>1453189.37</v>
      </c>
      <c r="Q19" s="19">
        <f>VLOOKUP($B19,'[3]table2groupgl_Pivot (2)'!$B$1:$M$152,8,FALSE)</f>
        <v>14</v>
      </c>
      <c r="R19" s="19">
        <f t="shared" si="11"/>
        <v>30420970.169999998</v>
      </c>
      <c r="S19" s="19">
        <f>VLOOKUP($B19,'[3]table2groupgl_Pivot (2)'!$B$1:$M$152,3,FALSE)</f>
        <v>1223965</v>
      </c>
      <c r="T19" s="19">
        <f>VLOOKUP($B19,'[3]table2groupgl_Pivot (2)'!$B$1:$M$152,4,FALSE)</f>
        <v>1121445</v>
      </c>
      <c r="U19" s="19">
        <f>VLOOKUP($B19,'[3]table2groupgl_Pivot (2)'!$B$1:$M$152,5,FALSE)</f>
        <v>5291476.959999999</v>
      </c>
      <c r="V19" s="19">
        <f>VLOOKUP($B19,'[3]table2groupgl_Pivot (2)'!$B$1:$M$152,7,FALSE)</f>
        <v>0</v>
      </c>
      <c r="W19" s="19">
        <f>VLOOKUP($B19,'[3]table2groupgl_Pivot (2)'!$B$1:$M$152,9,FALSE)</f>
        <v>27450</v>
      </c>
      <c r="X19" s="19">
        <f t="shared" si="12"/>
        <v>7664336.959999999</v>
      </c>
      <c r="Y19" s="19">
        <f t="shared" si="13"/>
        <v>38085307.129999995</v>
      </c>
      <c r="Z19" s="208">
        <f t="shared" si="3"/>
        <v>11.220000269332481</v>
      </c>
      <c r="AA19" s="208">
        <f t="shared" si="4"/>
        <v>-1.8377365617427854</v>
      </c>
      <c r="AB19" s="208">
        <f t="shared" si="5"/>
        <v>8.3203180725559989</v>
      </c>
      <c r="AC19" s="12" t="s">
        <v>1409</v>
      </c>
    </row>
    <row r="20" spans="1:29" x14ac:dyDescent="0.55000000000000004">
      <c r="A20" s="108" t="s">
        <v>149</v>
      </c>
      <c r="B20" s="102" t="str">
        <f t="shared" si="9"/>
        <v>116</v>
      </c>
      <c r="C20" s="19">
        <v>34517741.710000008</v>
      </c>
      <c r="D20" s="19">
        <v>2011638.0299999996</v>
      </c>
      <c r="E20" s="19">
        <v>481.45</v>
      </c>
      <c r="F20" s="19">
        <v>36529861.190000013</v>
      </c>
      <c r="G20" s="19">
        <v>1683390</v>
      </c>
      <c r="H20" s="19">
        <v>1186436</v>
      </c>
      <c r="I20" s="19">
        <v>5735683.3399999989</v>
      </c>
      <c r="J20" s="19">
        <v>0</v>
      </c>
      <c r="K20" s="19">
        <v>0</v>
      </c>
      <c r="L20" s="19">
        <v>8605509.3399999999</v>
      </c>
      <c r="M20" s="19">
        <v>45135370.530000016</v>
      </c>
      <c r="N20" s="65" t="s">
        <v>361</v>
      </c>
      <c r="O20" s="19">
        <f>VLOOKUP($B20,'[3]table2groupgl_Pivot (2)'!$B$1:$M$152,2,FALSE)</f>
        <v>36153424.109999999</v>
      </c>
      <c r="P20" s="19">
        <f>VLOOKUP($B20,'[3]table2groupgl_Pivot (2)'!$B$1:$M$152,6,FALSE)</f>
        <v>2352790.3199999994</v>
      </c>
      <c r="Q20" s="19">
        <f>VLOOKUP($B20,'[3]table2groupgl_Pivot (2)'!$B$1:$M$152,8,FALSE)</f>
        <v>3</v>
      </c>
      <c r="R20" s="19">
        <f t="shared" si="11"/>
        <v>38506217.43</v>
      </c>
      <c r="S20" s="19">
        <f>VLOOKUP($B20,'[3]table2groupgl_Pivot (2)'!$B$1:$M$152,3,FALSE)</f>
        <v>1577172</v>
      </c>
      <c r="T20" s="19">
        <f>VLOOKUP($B20,'[3]table2groupgl_Pivot (2)'!$B$1:$M$152,4,FALSE)</f>
        <v>1383904</v>
      </c>
      <c r="U20" s="19">
        <f>VLOOKUP($B20,'[3]table2groupgl_Pivot (2)'!$B$1:$M$152,5,FALSE)</f>
        <v>6209484.9500000002</v>
      </c>
      <c r="V20" s="19">
        <f>VLOOKUP($B20,'[3]table2groupgl_Pivot (2)'!$B$1:$M$152,7,FALSE)</f>
        <v>0</v>
      </c>
      <c r="W20" s="19">
        <f>VLOOKUP($B20,'[3]table2groupgl_Pivot (2)'!$B$1:$M$152,9,FALSE)</f>
        <v>0</v>
      </c>
      <c r="X20" s="19">
        <f t="shared" si="12"/>
        <v>9170560.9499999993</v>
      </c>
      <c r="Y20" s="19">
        <f t="shared" si="13"/>
        <v>47676778.379999995</v>
      </c>
      <c r="Z20" s="208">
        <f t="shared" si="3"/>
        <v>5.4102484258577235</v>
      </c>
      <c r="AA20" s="208">
        <f t="shared" si="4"/>
        <v>6.56616113788332</v>
      </c>
      <c r="AB20" s="208">
        <f t="shared" si="5"/>
        <v>5.6306347331540962</v>
      </c>
      <c r="AC20" s="12" t="s">
        <v>1409</v>
      </c>
    </row>
    <row r="21" spans="1:29" x14ac:dyDescent="0.55000000000000004">
      <c r="A21" s="108" t="s">
        <v>150</v>
      </c>
      <c r="B21" s="102" t="str">
        <f t="shared" si="9"/>
        <v>117</v>
      </c>
      <c r="C21" s="19">
        <v>23363116.950000003</v>
      </c>
      <c r="D21" s="19">
        <v>1075955.5900000001</v>
      </c>
      <c r="E21" s="19">
        <v>43</v>
      </c>
      <c r="F21" s="19">
        <v>24439115.540000003</v>
      </c>
      <c r="G21" s="19">
        <v>935680</v>
      </c>
      <c r="H21" s="19">
        <v>1174604.28</v>
      </c>
      <c r="I21" s="19">
        <v>3246470.5199999996</v>
      </c>
      <c r="J21" s="19">
        <v>0</v>
      </c>
      <c r="K21" s="19">
        <v>0</v>
      </c>
      <c r="L21" s="19">
        <v>5356754.8</v>
      </c>
      <c r="M21" s="19">
        <v>29795870.340000004</v>
      </c>
      <c r="N21" s="65" t="s">
        <v>362</v>
      </c>
      <c r="O21" s="19">
        <f>VLOOKUP($B21,'[3]table2groupgl_Pivot (2)'!$B$1:$M$152,2,FALSE)</f>
        <v>25125417.780000001</v>
      </c>
      <c r="P21" s="19">
        <f>VLOOKUP($B21,'[3]table2groupgl_Pivot (2)'!$B$1:$M$152,6,FALSE)</f>
        <v>1043821.82</v>
      </c>
      <c r="Q21" s="19">
        <f>VLOOKUP($B21,'[3]table2groupgl_Pivot (2)'!$B$1:$M$152,8,FALSE)</f>
        <v>6</v>
      </c>
      <c r="R21" s="19">
        <f t="shared" si="11"/>
        <v>26169245.600000001</v>
      </c>
      <c r="S21" s="19">
        <f>VLOOKUP($B21,'[3]table2groupgl_Pivot (2)'!$B$1:$M$152,3,FALSE)</f>
        <v>705312</v>
      </c>
      <c r="T21" s="19">
        <f>VLOOKUP($B21,'[3]table2groupgl_Pivot (2)'!$B$1:$M$152,4,FALSE)</f>
        <v>1192136.92</v>
      </c>
      <c r="U21" s="19">
        <f>VLOOKUP($B21,'[3]table2groupgl_Pivot (2)'!$B$1:$M$152,5,FALSE)</f>
        <v>3329827.5800000005</v>
      </c>
      <c r="V21" s="19">
        <f>VLOOKUP($B21,'[3]table2groupgl_Pivot (2)'!$B$1:$M$152,7,FALSE)</f>
        <v>0</v>
      </c>
      <c r="W21" s="19">
        <f>VLOOKUP($B21,'[3]table2groupgl_Pivot (2)'!$B$1:$M$152,9,FALSE)</f>
        <v>0</v>
      </c>
      <c r="X21" s="19">
        <f t="shared" si="12"/>
        <v>5227276.5</v>
      </c>
      <c r="Y21" s="19">
        <f t="shared" si="13"/>
        <v>31396522.100000001</v>
      </c>
      <c r="Z21" s="208">
        <f t="shared" si="3"/>
        <v>7.0793480932984636</v>
      </c>
      <c r="AA21" s="208">
        <f t="shared" si="4"/>
        <v>-2.4171033551881043</v>
      </c>
      <c r="AB21" s="208">
        <f t="shared" si="5"/>
        <v>5.3720590864941915</v>
      </c>
      <c r="AC21" s="12" t="s">
        <v>1409</v>
      </c>
    </row>
    <row r="22" spans="1:29" x14ac:dyDescent="0.55000000000000004">
      <c r="A22" s="108" t="s">
        <v>151</v>
      </c>
      <c r="B22" s="102" t="str">
        <f t="shared" si="9"/>
        <v>118</v>
      </c>
      <c r="C22" s="19">
        <v>41847741.779999994</v>
      </c>
      <c r="D22" s="19">
        <v>1325057.8899999999</v>
      </c>
      <c r="E22" s="19">
        <v>655.14</v>
      </c>
      <c r="F22" s="19">
        <v>43173454.809999995</v>
      </c>
      <c r="G22" s="19">
        <v>1340372</v>
      </c>
      <c r="H22" s="19">
        <v>1505853</v>
      </c>
      <c r="I22" s="19">
        <v>5746987.5700000003</v>
      </c>
      <c r="J22" s="19">
        <v>0</v>
      </c>
      <c r="K22" s="19">
        <v>0</v>
      </c>
      <c r="L22" s="19">
        <v>8593212.5700000003</v>
      </c>
      <c r="M22" s="19">
        <v>51766667.379999995</v>
      </c>
      <c r="N22" s="65" t="s">
        <v>363</v>
      </c>
      <c r="O22" s="19">
        <f>VLOOKUP($B22,'[3]table2groupgl_Pivot (2)'!$B$1:$M$152,2,FALSE)</f>
        <v>42214820.399999999</v>
      </c>
      <c r="P22" s="19">
        <f>VLOOKUP($B22,'[3]table2groupgl_Pivot (2)'!$B$1:$M$152,6,FALSE)</f>
        <v>1377190.4599999995</v>
      </c>
      <c r="Q22" s="19">
        <f>VLOOKUP($B22,'[3]table2groupgl_Pivot (2)'!$B$1:$M$152,8,FALSE)</f>
        <v>6059.11</v>
      </c>
      <c r="R22" s="19">
        <f t="shared" si="11"/>
        <v>43598069.969999999</v>
      </c>
      <c r="S22" s="19">
        <f>VLOOKUP($B22,'[3]table2groupgl_Pivot (2)'!$B$1:$M$152,3,FALSE)</f>
        <v>910920</v>
      </c>
      <c r="T22" s="19">
        <f>VLOOKUP($B22,'[3]table2groupgl_Pivot (2)'!$B$1:$M$152,4,FALSE)</f>
        <v>1504591</v>
      </c>
      <c r="U22" s="19">
        <f>VLOOKUP($B22,'[3]table2groupgl_Pivot (2)'!$B$1:$M$152,5,FALSE)</f>
        <v>4760659.72</v>
      </c>
      <c r="V22" s="19">
        <f>VLOOKUP($B22,'[3]table2groupgl_Pivot (2)'!$B$1:$M$152,7,FALSE)</f>
        <v>0</v>
      </c>
      <c r="W22" s="19">
        <f>VLOOKUP($B22,'[3]table2groupgl_Pivot (2)'!$B$1:$M$152,9,FALSE)</f>
        <v>0</v>
      </c>
      <c r="X22" s="19">
        <f t="shared" si="12"/>
        <v>7176170.7199999997</v>
      </c>
      <c r="Y22" s="19">
        <f t="shared" si="13"/>
        <v>50774240.689999998</v>
      </c>
      <c r="Z22" s="208">
        <f t="shared" si="3"/>
        <v>0.98350980218903616</v>
      </c>
      <c r="AA22" s="208">
        <f t="shared" si="4"/>
        <v>-16.490245510125913</v>
      </c>
      <c r="AB22" s="208">
        <f t="shared" si="5"/>
        <v>-1.9171152794421933</v>
      </c>
      <c r="AC22" s="12" t="s">
        <v>1409</v>
      </c>
    </row>
    <row r="23" spans="1:29" x14ac:dyDescent="0.55000000000000004">
      <c r="A23" s="108" t="s">
        <v>152</v>
      </c>
      <c r="B23" s="102" t="str">
        <f t="shared" si="9"/>
        <v>119</v>
      </c>
      <c r="C23" s="19">
        <v>27309827.300000001</v>
      </c>
      <c r="D23" s="19">
        <v>702927.72000000009</v>
      </c>
      <c r="E23" s="19">
        <v>0</v>
      </c>
      <c r="F23" s="19">
        <v>28012755.02</v>
      </c>
      <c r="G23" s="19">
        <v>1142210</v>
      </c>
      <c r="H23" s="19">
        <v>929803</v>
      </c>
      <c r="I23" s="19">
        <v>3708008.0599999996</v>
      </c>
      <c r="J23" s="19">
        <v>0</v>
      </c>
      <c r="K23" s="19">
        <v>0</v>
      </c>
      <c r="L23" s="19">
        <v>5780021.0599999996</v>
      </c>
      <c r="M23" s="19">
        <v>33792776.079999998</v>
      </c>
      <c r="N23" s="65" t="s">
        <v>364</v>
      </c>
      <c r="O23" s="19">
        <f>VLOOKUP($B23,'[3]table2groupgl_Pivot (2)'!$B$1:$M$152,2,FALSE)</f>
        <v>28730207.289999999</v>
      </c>
      <c r="P23" s="19">
        <f>VLOOKUP($B23,'[3]table2groupgl_Pivot (2)'!$B$1:$M$152,6,FALSE)</f>
        <v>979257.51999999979</v>
      </c>
      <c r="Q23" s="19">
        <f>VLOOKUP($B23,'[3]table2groupgl_Pivot (2)'!$B$1:$M$152,8,FALSE)</f>
        <v>70</v>
      </c>
      <c r="R23" s="19">
        <f t="shared" si="11"/>
        <v>29709534.809999999</v>
      </c>
      <c r="S23" s="19">
        <f>VLOOKUP($B23,'[3]table2groupgl_Pivot (2)'!$B$1:$M$152,3,FALSE)</f>
        <v>894760</v>
      </c>
      <c r="T23" s="19">
        <f>VLOOKUP($B23,'[3]table2groupgl_Pivot (2)'!$B$1:$M$152,4,FALSE)</f>
        <v>1022235</v>
      </c>
      <c r="U23" s="19">
        <f>VLOOKUP($B23,'[3]table2groupgl_Pivot (2)'!$B$1:$M$152,5,FALSE)</f>
        <v>3824476.75</v>
      </c>
      <c r="V23" s="19">
        <f>VLOOKUP($B23,'[3]table2groupgl_Pivot (2)'!$B$1:$M$152,7,FALSE)</f>
        <v>0</v>
      </c>
      <c r="W23" s="19">
        <f>VLOOKUP($B23,'[3]table2groupgl_Pivot (2)'!$B$1:$M$152,9,FALSE)</f>
        <v>0</v>
      </c>
      <c r="X23" s="19">
        <f t="shared" si="12"/>
        <v>5741471.75</v>
      </c>
      <c r="Y23" s="19">
        <f t="shared" si="13"/>
        <v>35451006.560000002</v>
      </c>
      <c r="Z23" s="208">
        <f t="shared" si="3"/>
        <v>6.0571685604952652</v>
      </c>
      <c r="AA23" s="208">
        <f t="shared" si="4"/>
        <v>-0.6669406495207405</v>
      </c>
      <c r="AB23" s="208">
        <f t="shared" si="5"/>
        <v>4.9070561000207835</v>
      </c>
      <c r="AC23" s="12" t="s">
        <v>1409</v>
      </c>
    </row>
    <row r="24" spans="1:29" x14ac:dyDescent="0.55000000000000004">
      <c r="A24" s="108" t="s">
        <v>153</v>
      </c>
      <c r="B24" s="102" t="str">
        <f t="shared" si="9"/>
        <v>120</v>
      </c>
      <c r="C24" s="19">
        <v>21812495.850000001</v>
      </c>
      <c r="D24" s="19">
        <v>568586.63000000012</v>
      </c>
      <c r="E24" s="19">
        <v>15992</v>
      </c>
      <c r="F24" s="19">
        <v>22397074.48</v>
      </c>
      <c r="G24" s="19">
        <v>814807</v>
      </c>
      <c r="H24" s="19">
        <v>511707</v>
      </c>
      <c r="I24" s="19">
        <v>3376715.6900000004</v>
      </c>
      <c r="J24" s="19">
        <v>0</v>
      </c>
      <c r="K24" s="19">
        <v>0</v>
      </c>
      <c r="L24" s="19">
        <v>4703229.6900000004</v>
      </c>
      <c r="M24" s="19">
        <v>27100304.170000002</v>
      </c>
      <c r="N24" s="65" t="s">
        <v>365</v>
      </c>
      <c r="O24" s="19">
        <f>VLOOKUP($B24,'[3]table2groupgl_Pivot (2)'!$B$1:$M$152,2,FALSE)</f>
        <v>23664592.450000003</v>
      </c>
      <c r="P24" s="19">
        <f>VLOOKUP($B24,'[3]table2groupgl_Pivot (2)'!$B$1:$M$152,6,FALSE)</f>
        <v>607723.83000000019</v>
      </c>
      <c r="Q24" s="19">
        <f>VLOOKUP($B24,'[3]table2groupgl_Pivot (2)'!$B$1:$M$152,8,FALSE)</f>
        <v>6805.21</v>
      </c>
      <c r="R24" s="19">
        <f t="shared" si="11"/>
        <v>24279121.490000006</v>
      </c>
      <c r="S24" s="19">
        <f>VLOOKUP($B24,'[3]table2groupgl_Pivot (2)'!$B$1:$M$152,3,FALSE)</f>
        <v>833605</v>
      </c>
      <c r="T24" s="19">
        <f>VLOOKUP($B24,'[3]table2groupgl_Pivot (2)'!$B$1:$M$152,4,FALSE)</f>
        <v>552289</v>
      </c>
      <c r="U24" s="19">
        <f>VLOOKUP($B24,'[3]table2groupgl_Pivot (2)'!$B$1:$M$152,5,FALSE)</f>
        <v>3577027.9300000006</v>
      </c>
      <c r="V24" s="19">
        <f>VLOOKUP($B24,'[3]table2groupgl_Pivot (2)'!$B$1:$M$152,7,FALSE)</f>
        <v>0</v>
      </c>
      <c r="W24" s="19">
        <f>VLOOKUP($B24,'[3]table2groupgl_Pivot (2)'!$B$1:$M$152,9,FALSE)</f>
        <v>0</v>
      </c>
      <c r="X24" s="19">
        <f t="shared" si="12"/>
        <v>4962921.9300000006</v>
      </c>
      <c r="Y24" s="19">
        <f t="shared" si="13"/>
        <v>29242043.420000006</v>
      </c>
      <c r="Z24" s="208">
        <f t="shared" si="3"/>
        <v>8.4030930543211078</v>
      </c>
      <c r="AA24" s="208">
        <f t="shared" si="4"/>
        <v>5.5215725600677645</v>
      </c>
      <c r="AB24" s="208">
        <f t="shared" si="5"/>
        <v>7.9030081602217068</v>
      </c>
      <c r="AC24" s="12" t="s">
        <v>1409</v>
      </c>
    </row>
    <row r="25" spans="1:29" x14ac:dyDescent="0.55000000000000004">
      <c r="A25" s="108" t="s">
        <v>154</v>
      </c>
      <c r="B25" s="102" t="str">
        <f t="shared" si="9"/>
        <v>121</v>
      </c>
      <c r="C25" s="19">
        <v>27117079</v>
      </c>
      <c r="D25" s="19">
        <v>1750720.4599999995</v>
      </c>
      <c r="E25" s="19">
        <v>6121.86</v>
      </c>
      <c r="F25" s="19">
        <v>28873921.32</v>
      </c>
      <c r="G25" s="19">
        <v>1652382</v>
      </c>
      <c r="H25" s="19">
        <v>885282</v>
      </c>
      <c r="I25" s="19">
        <v>5200860.3099999987</v>
      </c>
      <c r="J25" s="19">
        <v>0</v>
      </c>
      <c r="K25" s="19">
        <v>0</v>
      </c>
      <c r="L25" s="19">
        <v>7738524.3099999987</v>
      </c>
      <c r="M25" s="19">
        <v>36612445.629999995</v>
      </c>
      <c r="N25" s="65" t="s">
        <v>366</v>
      </c>
      <c r="O25" s="19">
        <f>VLOOKUP($B25,'[3]table2groupgl_Pivot (2)'!$B$1:$M$152,2,FALSE)</f>
        <v>28468379.52</v>
      </c>
      <c r="P25" s="19">
        <f>VLOOKUP($B25,'[3]table2groupgl_Pivot (2)'!$B$1:$M$152,6,FALSE)</f>
        <v>1940367.8799999992</v>
      </c>
      <c r="Q25" s="19">
        <f>VLOOKUP($B25,'[3]table2groupgl_Pivot (2)'!$B$1:$M$152,8,FALSE)</f>
        <v>9</v>
      </c>
      <c r="R25" s="19">
        <f t="shared" si="11"/>
        <v>30408756.399999999</v>
      </c>
      <c r="S25" s="19">
        <f>VLOOKUP($B25,'[3]table2groupgl_Pivot (2)'!$B$1:$M$152,3,FALSE)</f>
        <v>1551393</v>
      </c>
      <c r="T25" s="19">
        <f>VLOOKUP($B25,'[3]table2groupgl_Pivot (2)'!$B$1:$M$152,4,FALSE)</f>
        <v>997924</v>
      </c>
      <c r="U25" s="19">
        <f>VLOOKUP($B25,'[3]table2groupgl_Pivot (2)'!$B$1:$M$152,5,FALSE)</f>
        <v>4976957.6900000013</v>
      </c>
      <c r="V25" s="19">
        <f>VLOOKUP($B25,'[3]table2groupgl_Pivot (2)'!$B$1:$M$152,7,FALSE)</f>
        <v>0</v>
      </c>
      <c r="W25" s="19">
        <f>VLOOKUP($B25,'[3]table2groupgl_Pivot (2)'!$B$1:$M$152,9,FALSE)</f>
        <v>0</v>
      </c>
      <c r="X25" s="19">
        <f t="shared" si="12"/>
        <v>7526274.6900000013</v>
      </c>
      <c r="Y25" s="19">
        <f t="shared" si="13"/>
        <v>37935031.090000004</v>
      </c>
      <c r="Z25" s="208">
        <f t="shared" si="3"/>
        <v>5.3156447404214173</v>
      </c>
      <c r="AA25" s="208">
        <f t="shared" si="4"/>
        <v>-2.7427660817156152</v>
      </c>
      <c r="AB25" s="208">
        <f t="shared" si="5"/>
        <v>3.6123931008757597</v>
      </c>
      <c r="AC25" s="12" t="s">
        <v>1409</v>
      </c>
    </row>
    <row r="26" spans="1:29" x14ac:dyDescent="0.55000000000000004">
      <c r="A26" s="108" t="s">
        <v>155</v>
      </c>
      <c r="B26" s="102" t="str">
        <f t="shared" si="9"/>
        <v>122</v>
      </c>
      <c r="C26" s="19">
        <v>111119500.66000001</v>
      </c>
      <c r="D26" s="19">
        <v>3850834.919999999</v>
      </c>
      <c r="E26" s="19">
        <v>28184.29</v>
      </c>
      <c r="F26" s="19">
        <v>114998519.87000002</v>
      </c>
      <c r="G26" s="19">
        <v>3465642</v>
      </c>
      <c r="H26" s="19">
        <v>3933386</v>
      </c>
      <c r="I26" s="19">
        <v>15421075.029999997</v>
      </c>
      <c r="J26" s="19">
        <v>0</v>
      </c>
      <c r="K26" s="19">
        <v>0</v>
      </c>
      <c r="L26" s="19">
        <v>22820103.029999997</v>
      </c>
      <c r="M26" s="19">
        <v>137818622.90000001</v>
      </c>
      <c r="N26" s="65" t="s">
        <v>367</v>
      </c>
      <c r="O26" s="19">
        <f>VLOOKUP($B26,'[3]table2groupgl_Pivot (2)'!$B$1:$M$152,2,FALSE)</f>
        <v>112947515.13000001</v>
      </c>
      <c r="P26" s="19">
        <f>VLOOKUP($B26,'[3]table2groupgl_Pivot (2)'!$B$1:$M$152,6,FALSE)</f>
        <v>3744353.0699999989</v>
      </c>
      <c r="Q26" s="19">
        <f>VLOOKUP($B26,'[3]table2groupgl_Pivot (2)'!$B$1:$M$152,8,FALSE)</f>
        <v>2607.2199999999998</v>
      </c>
      <c r="R26" s="19">
        <f t="shared" si="11"/>
        <v>116694475.42</v>
      </c>
      <c r="S26" s="19">
        <f>VLOOKUP($B26,'[3]table2groupgl_Pivot (2)'!$B$1:$M$152,3,FALSE)</f>
        <v>3608104</v>
      </c>
      <c r="T26" s="19">
        <f>VLOOKUP($B26,'[3]table2groupgl_Pivot (2)'!$B$1:$M$152,4,FALSE)</f>
        <v>4226041.1400000006</v>
      </c>
      <c r="U26" s="19">
        <f>VLOOKUP($B26,'[3]table2groupgl_Pivot (2)'!$B$1:$M$152,5,FALSE)</f>
        <v>17480843.809999999</v>
      </c>
      <c r="V26" s="19">
        <f>VLOOKUP($B26,'[3]table2groupgl_Pivot (2)'!$B$1:$M$152,7,FALSE)</f>
        <v>0</v>
      </c>
      <c r="W26" s="19">
        <f>VLOOKUP($B26,'[3]table2groupgl_Pivot (2)'!$B$1:$M$152,9,FALSE)</f>
        <v>0</v>
      </c>
      <c r="X26" s="19">
        <f t="shared" si="12"/>
        <v>25314988.949999999</v>
      </c>
      <c r="Y26" s="19">
        <f t="shared" si="13"/>
        <v>142009464.37</v>
      </c>
      <c r="Z26" s="208">
        <f t="shared" si="3"/>
        <v>1.4747629377466542</v>
      </c>
      <c r="AA26" s="208">
        <f t="shared" si="4"/>
        <v>10.932842488573121</v>
      </c>
      <c r="AB26" s="208">
        <f t="shared" si="5"/>
        <v>3.040838300235257</v>
      </c>
      <c r="AC26" s="12" t="s">
        <v>1409</v>
      </c>
    </row>
    <row r="27" spans="1:29" x14ac:dyDescent="0.55000000000000004">
      <c r="A27" s="108" t="s">
        <v>156</v>
      </c>
      <c r="B27" s="102" t="str">
        <f t="shared" si="9"/>
        <v>125</v>
      </c>
      <c r="C27" s="19">
        <v>79776950.070000008</v>
      </c>
      <c r="D27" s="19">
        <v>2548740.9999999995</v>
      </c>
      <c r="E27" s="19">
        <v>0</v>
      </c>
      <c r="F27" s="19">
        <v>82325691.070000008</v>
      </c>
      <c r="G27" s="19">
        <v>2153498</v>
      </c>
      <c r="H27" s="19">
        <v>1877623</v>
      </c>
      <c r="I27" s="19">
        <v>12056769.850000001</v>
      </c>
      <c r="J27" s="19">
        <v>0</v>
      </c>
      <c r="K27" s="19">
        <v>0</v>
      </c>
      <c r="L27" s="19">
        <v>16087890.850000001</v>
      </c>
      <c r="M27" s="19">
        <v>98413581.920000017</v>
      </c>
      <c r="N27" s="65" t="s">
        <v>368</v>
      </c>
      <c r="O27" s="19">
        <f>VLOOKUP($B27,'[3]table2groupgl_Pivot (2)'!$B$1:$M$152,2,FALSE)</f>
        <v>83256676.120000005</v>
      </c>
      <c r="P27" s="19">
        <f>VLOOKUP($B27,'[3]table2groupgl_Pivot (2)'!$B$1:$M$152,6,FALSE)</f>
        <v>2551096.12</v>
      </c>
      <c r="Q27" s="19">
        <f>VLOOKUP($B27,'[3]table2groupgl_Pivot (2)'!$B$1:$M$152,8,FALSE)</f>
        <v>0</v>
      </c>
      <c r="R27" s="19">
        <f t="shared" si="11"/>
        <v>85807772.24000001</v>
      </c>
      <c r="S27" s="19">
        <f>VLOOKUP($B27,'[3]table2groupgl_Pivot (2)'!$B$1:$M$152,3,FALSE)</f>
        <v>2249930</v>
      </c>
      <c r="T27" s="19">
        <f>VLOOKUP($B27,'[3]table2groupgl_Pivot (2)'!$B$1:$M$152,4,FALSE)</f>
        <v>2844872</v>
      </c>
      <c r="U27" s="19">
        <f>VLOOKUP($B27,'[3]table2groupgl_Pivot (2)'!$B$1:$M$152,5,FALSE)</f>
        <v>10410171.420000002</v>
      </c>
      <c r="V27" s="19">
        <f>VLOOKUP($B27,'[3]table2groupgl_Pivot (2)'!$B$1:$M$152,7,FALSE)</f>
        <v>0</v>
      </c>
      <c r="W27" s="19">
        <f>VLOOKUP($B27,'[3]table2groupgl_Pivot (2)'!$B$1:$M$152,9,FALSE)</f>
        <v>0</v>
      </c>
      <c r="X27" s="19">
        <f t="shared" si="12"/>
        <v>15504973.420000002</v>
      </c>
      <c r="Y27" s="19">
        <f t="shared" si="13"/>
        <v>101312745.66000001</v>
      </c>
      <c r="Z27" s="208">
        <f t="shared" si="3"/>
        <v>4.2296409841725504</v>
      </c>
      <c r="AA27" s="208">
        <f t="shared" si="4"/>
        <v>-3.6233303385446556</v>
      </c>
      <c r="AB27" s="208">
        <f t="shared" si="5"/>
        <v>2.945897998466017</v>
      </c>
      <c r="AC27" s="12" t="s">
        <v>1409</v>
      </c>
    </row>
    <row r="28" spans="1:29" x14ac:dyDescent="0.55000000000000004">
      <c r="A28" s="108" t="s">
        <v>157</v>
      </c>
      <c r="B28" s="102" t="str">
        <f t="shared" si="9"/>
        <v>126</v>
      </c>
      <c r="C28" s="19">
        <v>61000709.669999994</v>
      </c>
      <c r="D28" s="19">
        <v>2277920.35</v>
      </c>
      <c r="E28" s="19">
        <v>14376.82</v>
      </c>
      <c r="F28" s="19">
        <v>63293006.839999996</v>
      </c>
      <c r="G28" s="19">
        <v>2359875</v>
      </c>
      <c r="H28" s="19">
        <v>1765012</v>
      </c>
      <c r="I28" s="19">
        <v>8984346.9800000004</v>
      </c>
      <c r="J28" s="19">
        <v>0</v>
      </c>
      <c r="K28" s="19">
        <v>0</v>
      </c>
      <c r="L28" s="19">
        <v>13109233.98</v>
      </c>
      <c r="M28" s="19">
        <v>76402240.819999993</v>
      </c>
      <c r="N28" s="65" t="s">
        <v>369</v>
      </c>
      <c r="O28" s="19">
        <f>VLOOKUP($B28,'[3]table2groupgl_Pivot (2)'!$B$1:$M$152,2,FALSE)</f>
        <v>64814821.509999998</v>
      </c>
      <c r="P28" s="19">
        <f>VLOOKUP($B28,'[3]table2groupgl_Pivot (2)'!$B$1:$M$152,6,FALSE)</f>
        <v>2612636.2799999993</v>
      </c>
      <c r="Q28" s="19">
        <f>VLOOKUP($B28,'[3]table2groupgl_Pivot (2)'!$B$1:$M$152,8,FALSE)</f>
        <v>46</v>
      </c>
      <c r="R28" s="19">
        <f t="shared" si="11"/>
        <v>67427503.789999992</v>
      </c>
      <c r="S28" s="19">
        <f>VLOOKUP($B28,'[3]table2groupgl_Pivot (2)'!$B$1:$M$152,3,FALSE)</f>
        <v>1739657</v>
      </c>
      <c r="T28" s="19">
        <f>VLOOKUP($B28,'[3]table2groupgl_Pivot (2)'!$B$1:$M$152,4,FALSE)</f>
        <v>1862902</v>
      </c>
      <c r="U28" s="19">
        <f>VLOOKUP($B28,'[3]table2groupgl_Pivot (2)'!$B$1:$M$152,5,FALSE)</f>
        <v>7911823.330000001</v>
      </c>
      <c r="V28" s="19">
        <f>VLOOKUP($B28,'[3]table2groupgl_Pivot (2)'!$B$1:$M$152,7,FALSE)</f>
        <v>235000</v>
      </c>
      <c r="W28" s="19">
        <f>VLOOKUP($B28,'[3]table2groupgl_Pivot (2)'!$B$1:$M$152,9,FALSE)</f>
        <v>0</v>
      </c>
      <c r="X28" s="19">
        <f t="shared" si="12"/>
        <v>11749382.330000002</v>
      </c>
      <c r="Y28" s="19">
        <f t="shared" si="13"/>
        <v>79176886.11999999</v>
      </c>
      <c r="Z28" s="208">
        <f t="shared" si="3"/>
        <v>6.5323124250546281</v>
      </c>
      <c r="AA28" s="208">
        <f t="shared" si="4"/>
        <v>-10.373235019488137</v>
      </c>
      <c r="AB28" s="208">
        <f t="shared" si="5"/>
        <v>3.6316281698293746</v>
      </c>
      <c r="AC28" s="12" t="s">
        <v>1409</v>
      </c>
    </row>
    <row r="29" spans="1:29" x14ac:dyDescent="0.55000000000000004">
      <c r="A29" s="108" t="s">
        <v>158</v>
      </c>
      <c r="B29" s="102" t="str">
        <f t="shared" si="9"/>
        <v>127</v>
      </c>
      <c r="C29" s="19">
        <v>82876031.600000009</v>
      </c>
      <c r="D29" s="19">
        <v>2823580.100000001</v>
      </c>
      <c r="E29" s="19">
        <v>0</v>
      </c>
      <c r="F29" s="19">
        <v>85699611.700000003</v>
      </c>
      <c r="G29" s="19">
        <v>3080469</v>
      </c>
      <c r="H29" s="19">
        <v>2842130</v>
      </c>
      <c r="I29" s="19">
        <v>12778362.109999999</v>
      </c>
      <c r="J29" s="19">
        <v>0</v>
      </c>
      <c r="K29" s="19">
        <v>0</v>
      </c>
      <c r="L29" s="19">
        <v>18700961.109999999</v>
      </c>
      <c r="M29" s="19">
        <v>104400572.81</v>
      </c>
      <c r="N29" s="65" t="s">
        <v>370</v>
      </c>
      <c r="O29" s="19">
        <f>VLOOKUP($B29,'[3]table2groupgl_Pivot (2)'!$B$1:$M$152,2,FALSE)</f>
        <v>86227325.359999999</v>
      </c>
      <c r="P29" s="19">
        <f>VLOOKUP($B29,'[3]table2groupgl_Pivot (2)'!$B$1:$M$152,6,FALSE)</f>
        <v>2852984.8000000003</v>
      </c>
      <c r="Q29" s="19">
        <f>VLOOKUP($B29,'[3]table2groupgl_Pivot (2)'!$B$1:$M$152,8,FALSE)</f>
        <v>0</v>
      </c>
      <c r="R29" s="19">
        <f t="shared" si="11"/>
        <v>89080310.159999996</v>
      </c>
      <c r="S29" s="19">
        <f>VLOOKUP($B29,'[3]table2groupgl_Pivot (2)'!$B$1:$M$152,3,FALSE)</f>
        <v>3041265</v>
      </c>
      <c r="T29" s="19">
        <f>VLOOKUP($B29,'[3]table2groupgl_Pivot (2)'!$B$1:$M$152,4,FALSE)</f>
        <v>3182659</v>
      </c>
      <c r="U29" s="19">
        <f>VLOOKUP($B29,'[3]table2groupgl_Pivot (2)'!$B$1:$M$152,5,FALSE)</f>
        <v>12331768.59</v>
      </c>
      <c r="V29" s="19">
        <f>VLOOKUP($B29,'[3]table2groupgl_Pivot (2)'!$B$1:$M$152,7,FALSE)</f>
        <v>0</v>
      </c>
      <c r="W29" s="19">
        <f>VLOOKUP($B29,'[3]table2groupgl_Pivot (2)'!$B$1:$M$152,9,FALSE)</f>
        <v>0</v>
      </c>
      <c r="X29" s="19">
        <f t="shared" si="12"/>
        <v>18555692.59</v>
      </c>
      <c r="Y29" s="19">
        <f t="shared" si="13"/>
        <v>107636002.75</v>
      </c>
      <c r="Z29" s="208">
        <f t="shared" si="3"/>
        <v>3.9448235446322255</v>
      </c>
      <c r="AA29" s="208">
        <f t="shared" si="4"/>
        <v>-0.77679708088543031</v>
      </c>
      <c r="AB29" s="208">
        <f t="shared" si="5"/>
        <v>3.0990538202201243</v>
      </c>
      <c r="AC29" s="12" t="s">
        <v>1409</v>
      </c>
    </row>
    <row r="30" spans="1:29" x14ac:dyDescent="0.55000000000000004">
      <c r="A30" s="108" t="s">
        <v>159</v>
      </c>
      <c r="B30" s="102" t="str">
        <f t="shared" si="9"/>
        <v>128</v>
      </c>
      <c r="C30" s="19">
        <v>88400402.150000006</v>
      </c>
      <c r="D30" s="19">
        <v>2983523.21</v>
      </c>
      <c r="E30" s="19">
        <v>38</v>
      </c>
      <c r="F30" s="19">
        <v>91383963.359999999</v>
      </c>
      <c r="G30" s="19">
        <v>3592697</v>
      </c>
      <c r="H30" s="19">
        <v>2513223.38</v>
      </c>
      <c r="I30" s="19">
        <v>15501316.559999997</v>
      </c>
      <c r="J30" s="19">
        <v>0</v>
      </c>
      <c r="K30" s="19">
        <v>0</v>
      </c>
      <c r="L30" s="19">
        <v>21607236.939999998</v>
      </c>
      <c r="M30" s="19">
        <v>112991200.3</v>
      </c>
      <c r="N30" s="65" t="s">
        <v>371</v>
      </c>
      <c r="O30" s="19">
        <f>VLOOKUP($B30,'[3]table2groupgl_Pivot (2)'!$B$1:$M$152,2,FALSE)</f>
        <v>85933712.999999985</v>
      </c>
      <c r="P30" s="19">
        <f>VLOOKUP($B30,'[3]table2groupgl_Pivot (2)'!$B$1:$M$152,6,FALSE)</f>
        <v>3359922.8699999987</v>
      </c>
      <c r="Q30" s="19">
        <f>VLOOKUP($B30,'[3]table2groupgl_Pivot (2)'!$B$1:$M$152,8,FALSE)</f>
        <v>7368.2</v>
      </c>
      <c r="R30" s="19">
        <f t="shared" si="11"/>
        <v>89301004.069999993</v>
      </c>
      <c r="S30" s="19">
        <f>VLOOKUP($B30,'[3]table2groupgl_Pivot (2)'!$B$1:$M$152,3,FALSE)</f>
        <v>3961218</v>
      </c>
      <c r="T30" s="19">
        <f>VLOOKUP($B30,'[3]table2groupgl_Pivot (2)'!$B$1:$M$152,4,FALSE)</f>
        <v>2946389</v>
      </c>
      <c r="U30" s="19">
        <f>VLOOKUP($B30,'[3]table2groupgl_Pivot (2)'!$B$1:$M$152,5,FALSE)</f>
        <v>16297350.509999996</v>
      </c>
      <c r="V30" s="19">
        <f>VLOOKUP($B30,'[3]table2groupgl_Pivot (2)'!$B$1:$M$152,7,FALSE)</f>
        <v>0</v>
      </c>
      <c r="W30" s="19">
        <f>VLOOKUP($B30,'[3]table2groupgl_Pivot (2)'!$B$1:$M$152,9,FALSE)</f>
        <v>0</v>
      </c>
      <c r="X30" s="19">
        <f t="shared" si="12"/>
        <v>23204957.509999998</v>
      </c>
      <c r="Y30" s="19">
        <f t="shared" si="13"/>
        <v>112505961.57999998</v>
      </c>
      <c r="Z30" s="208">
        <f t="shared" si="3"/>
        <v>-2.2793488194360219</v>
      </c>
      <c r="AA30" s="208">
        <f t="shared" si="4"/>
        <v>7.3943770526357753</v>
      </c>
      <c r="AB30" s="208">
        <f t="shared" si="5"/>
        <v>-0.42944823907673252</v>
      </c>
      <c r="AC30" s="12" t="s">
        <v>1409</v>
      </c>
    </row>
    <row r="31" spans="1:29" x14ac:dyDescent="0.55000000000000004">
      <c r="A31" s="108" t="s">
        <v>160</v>
      </c>
      <c r="B31" s="102" t="str">
        <f t="shared" si="9"/>
        <v>129</v>
      </c>
      <c r="C31" s="19">
        <v>37908623.530000001</v>
      </c>
      <c r="D31" s="19">
        <v>1977668.0500000003</v>
      </c>
      <c r="E31" s="19">
        <v>927.73</v>
      </c>
      <c r="F31" s="19">
        <v>39887219.309999995</v>
      </c>
      <c r="G31" s="19">
        <v>1615623</v>
      </c>
      <c r="H31" s="19">
        <v>1013213</v>
      </c>
      <c r="I31" s="19">
        <v>4903506.22</v>
      </c>
      <c r="J31" s="19">
        <v>0</v>
      </c>
      <c r="K31" s="19">
        <v>0</v>
      </c>
      <c r="L31" s="19">
        <v>7532342.2199999997</v>
      </c>
      <c r="M31" s="19">
        <v>47419561.529999994</v>
      </c>
      <c r="N31" s="65" t="s">
        <v>372</v>
      </c>
      <c r="O31" s="19">
        <f>VLOOKUP($B31,'[3]table2groupgl_Pivot (2)'!$B$1:$M$152,2,FALSE)</f>
        <v>40330921.059999995</v>
      </c>
      <c r="P31" s="19">
        <f>VLOOKUP($B31,'[3]table2groupgl_Pivot (2)'!$B$1:$M$152,6,FALSE)</f>
        <v>2087473.77</v>
      </c>
      <c r="Q31" s="19">
        <f>VLOOKUP($B31,'[3]table2groupgl_Pivot (2)'!$B$1:$M$152,8,FALSE)</f>
        <v>6555.01</v>
      </c>
      <c r="R31" s="19">
        <f t="shared" si="11"/>
        <v>42424949.839999996</v>
      </c>
      <c r="S31" s="19">
        <f>VLOOKUP($B31,'[3]table2groupgl_Pivot (2)'!$B$1:$M$152,3,FALSE)</f>
        <v>1463408</v>
      </c>
      <c r="T31" s="19">
        <f>VLOOKUP($B31,'[3]table2groupgl_Pivot (2)'!$B$1:$M$152,4,FALSE)</f>
        <v>1204540</v>
      </c>
      <c r="U31" s="19">
        <f>VLOOKUP($B31,'[3]table2groupgl_Pivot (2)'!$B$1:$M$152,5,FALSE)</f>
        <v>5582510.29</v>
      </c>
      <c r="V31" s="19">
        <f>VLOOKUP($B31,'[3]table2groupgl_Pivot (2)'!$B$1:$M$152,7,FALSE)</f>
        <v>0</v>
      </c>
      <c r="W31" s="19">
        <f>VLOOKUP($B31,'[3]table2groupgl_Pivot (2)'!$B$1:$M$152,9,FALSE)</f>
        <v>0</v>
      </c>
      <c r="X31" s="19">
        <f t="shared" si="12"/>
        <v>8250458.29</v>
      </c>
      <c r="Y31" s="19">
        <f t="shared" si="13"/>
        <v>50675408.129999995</v>
      </c>
      <c r="Z31" s="208">
        <f t="shared" si="3"/>
        <v>6.3622648404667688</v>
      </c>
      <c r="AA31" s="208">
        <f t="shared" si="4"/>
        <v>9.5337685015591376</v>
      </c>
      <c r="AB31" s="208">
        <f t="shared" si="5"/>
        <v>6.8660411335524252</v>
      </c>
      <c r="AC31" s="12" t="s">
        <v>1409</v>
      </c>
    </row>
    <row r="32" spans="1:29" x14ac:dyDescent="0.55000000000000004">
      <c r="A32" s="108" t="s">
        <v>161</v>
      </c>
      <c r="B32" s="102" t="str">
        <f t="shared" si="9"/>
        <v>130</v>
      </c>
      <c r="C32" s="19">
        <v>59657819.420000002</v>
      </c>
      <c r="D32" s="19">
        <v>2883257.7800000017</v>
      </c>
      <c r="E32" s="19">
        <v>30484.059999999998</v>
      </c>
      <c r="F32" s="19">
        <v>62571561.260000005</v>
      </c>
      <c r="G32" s="19">
        <v>5586687</v>
      </c>
      <c r="H32" s="19">
        <v>2149987</v>
      </c>
      <c r="I32" s="19">
        <v>5618107.2000000002</v>
      </c>
      <c r="J32" s="19">
        <v>0</v>
      </c>
      <c r="K32" s="19">
        <v>0</v>
      </c>
      <c r="L32" s="19">
        <v>13354781.199999999</v>
      </c>
      <c r="M32" s="19">
        <v>75926342.460000008</v>
      </c>
      <c r="N32" s="65" t="s">
        <v>373</v>
      </c>
      <c r="O32" s="19">
        <f>VLOOKUP($B32,'[3]table2groupgl_Pivot (2)'!$B$1:$M$152,2,FALSE)</f>
        <v>62130374.080000006</v>
      </c>
      <c r="P32" s="19">
        <f>VLOOKUP($B32,'[3]table2groupgl_Pivot (2)'!$B$1:$M$152,6,FALSE)</f>
        <v>3011154.0599999987</v>
      </c>
      <c r="Q32" s="19">
        <f>VLOOKUP($B32,'[3]table2groupgl_Pivot (2)'!$B$1:$M$152,8,FALSE)</f>
        <v>0</v>
      </c>
      <c r="R32" s="19">
        <f t="shared" si="11"/>
        <v>65141528.140000001</v>
      </c>
      <c r="S32" s="19">
        <f>VLOOKUP($B32,'[3]table2groupgl_Pivot (2)'!$B$1:$M$152,3,FALSE)</f>
        <v>3452388</v>
      </c>
      <c r="T32" s="19">
        <f>VLOOKUP($B32,'[3]table2groupgl_Pivot (2)'!$B$1:$M$152,4,FALSE)</f>
        <v>2435618</v>
      </c>
      <c r="U32" s="19">
        <f>VLOOKUP($B32,'[3]table2groupgl_Pivot (2)'!$B$1:$M$152,5,FALSE)</f>
        <v>9634202.0099999998</v>
      </c>
      <c r="V32" s="19">
        <f>VLOOKUP($B32,'[3]table2groupgl_Pivot (2)'!$B$1:$M$152,7,FALSE)</f>
        <v>0</v>
      </c>
      <c r="W32" s="19">
        <f>VLOOKUP($B32,'[3]table2groupgl_Pivot (2)'!$B$1:$M$152,9,FALSE)</f>
        <v>0</v>
      </c>
      <c r="X32" s="19">
        <f t="shared" si="12"/>
        <v>15522208.01</v>
      </c>
      <c r="Y32" s="19">
        <f t="shared" si="13"/>
        <v>80663736.150000006</v>
      </c>
      <c r="Z32" s="208">
        <f t="shared" si="3"/>
        <v>4.107244294770207</v>
      </c>
      <c r="AA32" s="208">
        <f t="shared" si="4"/>
        <v>16.229594311885847</v>
      </c>
      <c r="AB32" s="208">
        <f t="shared" si="5"/>
        <v>6.2394598982504403</v>
      </c>
      <c r="AC32" s="12" t="s">
        <v>1409</v>
      </c>
    </row>
    <row r="33" spans="1:29" x14ac:dyDescent="0.55000000000000004">
      <c r="A33" s="109" t="s">
        <v>162</v>
      </c>
      <c r="B33" s="102" t="str">
        <f t="shared" si="9"/>
        <v>132</v>
      </c>
      <c r="C33" s="19">
        <v>26521333.68</v>
      </c>
      <c r="D33" s="19">
        <v>1675326.8899999997</v>
      </c>
      <c r="E33" s="19">
        <v>776.18000000000006</v>
      </c>
      <c r="F33" s="19">
        <v>28197436.75</v>
      </c>
      <c r="G33" s="19">
        <v>4562336</v>
      </c>
      <c r="H33" s="19">
        <v>650025</v>
      </c>
      <c r="I33" s="19">
        <v>2278382.29</v>
      </c>
      <c r="J33" s="19">
        <v>0</v>
      </c>
      <c r="K33" s="19">
        <v>0</v>
      </c>
      <c r="L33" s="19">
        <v>7490743.29</v>
      </c>
      <c r="M33" s="19">
        <v>35688180.039999999</v>
      </c>
      <c r="N33" s="65" t="s">
        <v>374</v>
      </c>
      <c r="O33" s="19">
        <f>VLOOKUP($B33,'[3]table2groupgl_Pivot (2)'!$B$1:$M$152,2,FALSE)</f>
        <v>26770456.82</v>
      </c>
      <c r="P33" s="19">
        <f>VLOOKUP($B33,'[3]table2groupgl_Pivot (2)'!$B$1:$M$152,6,FALSE)</f>
        <v>1698868.8699999999</v>
      </c>
      <c r="Q33" s="19">
        <f>VLOOKUP($B33,'[3]table2groupgl_Pivot (2)'!$B$1:$M$152,8,FALSE)</f>
        <v>37</v>
      </c>
      <c r="R33" s="19">
        <f t="shared" si="11"/>
        <v>28469362.690000001</v>
      </c>
      <c r="S33" s="19">
        <f>VLOOKUP($B33,'[3]table2groupgl_Pivot (2)'!$B$1:$M$152,3,FALSE)</f>
        <v>4776820</v>
      </c>
      <c r="T33" s="19">
        <f>VLOOKUP($B33,'[3]table2groupgl_Pivot (2)'!$B$1:$M$152,4,FALSE)</f>
        <v>625231</v>
      </c>
      <c r="U33" s="19">
        <f>VLOOKUP($B33,'[3]table2groupgl_Pivot (2)'!$B$1:$M$152,5,FALSE)</f>
        <v>2157006.1800000002</v>
      </c>
      <c r="V33" s="19">
        <f>VLOOKUP($B33,'[3]table2groupgl_Pivot (2)'!$B$1:$M$152,7,FALSE)</f>
        <v>0</v>
      </c>
      <c r="W33" s="19">
        <f>VLOOKUP($B33,'[3]table2groupgl_Pivot (2)'!$B$1:$M$152,9,FALSE)</f>
        <v>0</v>
      </c>
      <c r="X33" s="19">
        <f t="shared" si="12"/>
        <v>7559057.1799999997</v>
      </c>
      <c r="Y33" s="19">
        <f t="shared" si="13"/>
        <v>36028419.870000005</v>
      </c>
      <c r="Z33" s="208">
        <f t="shared" si="3"/>
        <v>0.96436403922424385</v>
      </c>
      <c r="AA33" s="208">
        <f t="shared" si="4"/>
        <v>0.91197745477671632</v>
      </c>
      <c r="AB33" s="208">
        <f t="shared" si="5"/>
        <v>0.95336839709578436</v>
      </c>
      <c r="AC33" s="12" t="s">
        <v>1409</v>
      </c>
    </row>
    <row r="34" spans="1:29" x14ac:dyDescent="0.55000000000000004">
      <c r="A34" s="108" t="s">
        <v>163</v>
      </c>
      <c r="B34" s="102" t="str">
        <f t="shared" si="9"/>
        <v>133</v>
      </c>
      <c r="C34" s="19">
        <v>27818192.789999999</v>
      </c>
      <c r="D34" s="19">
        <v>1515418.2999999998</v>
      </c>
      <c r="E34" s="19">
        <v>0</v>
      </c>
      <c r="F34" s="19">
        <v>29333611.09</v>
      </c>
      <c r="G34" s="19">
        <v>1304370</v>
      </c>
      <c r="H34" s="19">
        <v>1080793</v>
      </c>
      <c r="I34" s="19">
        <v>4987963.17</v>
      </c>
      <c r="J34" s="19">
        <v>0</v>
      </c>
      <c r="K34" s="19">
        <v>0</v>
      </c>
      <c r="L34" s="19">
        <v>7373126.1699999999</v>
      </c>
      <c r="M34" s="19">
        <v>36706737.259999998</v>
      </c>
      <c r="N34" s="65" t="s">
        <v>375</v>
      </c>
      <c r="O34" s="19">
        <f>VLOOKUP($B34,'[3]table2groupgl_Pivot (2)'!$B$1:$M$152,2,FALSE)</f>
        <v>29120698.210000001</v>
      </c>
      <c r="P34" s="19">
        <f>VLOOKUP($B34,'[3]table2groupgl_Pivot (2)'!$B$1:$M$152,6,FALSE)</f>
        <v>1550341.5799999996</v>
      </c>
      <c r="Q34" s="19">
        <f>VLOOKUP($B34,'[3]table2groupgl_Pivot (2)'!$B$1:$M$152,8,FALSE)</f>
        <v>40</v>
      </c>
      <c r="R34" s="19">
        <f t="shared" si="11"/>
        <v>30671079.789999999</v>
      </c>
      <c r="S34" s="19">
        <f>VLOOKUP($B34,'[3]table2groupgl_Pivot (2)'!$B$1:$M$152,3,FALSE)</f>
        <v>1202641</v>
      </c>
      <c r="T34" s="19">
        <f>VLOOKUP($B34,'[3]table2groupgl_Pivot (2)'!$B$1:$M$152,4,FALSE)</f>
        <v>984933</v>
      </c>
      <c r="U34" s="19">
        <f>VLOOKUP($B34,'[3]table2groupgl_Pivot (2)'!$B$1:$M$152,5,FALSE)</f>
        <v>4724632.75</v>
      </c>
      <c r="V34" s="19">
        <f>VLOOKUP($B34,'[3]table2groupgl_Pivot (2)'!$B$1:$M$152,7,FALSE)</f>
        <v>0</v>
      </c>
      <c r="W34" s="19">
        <f>VLOOKUP($B34,'[3]table2groupgl_Pivot (2)'!$B$1:$M$152,9,FALSE)</f>
        <v>0</v>
      </c>
      <c r="X34" s="19">
        <f t="shared" si="12"/>
        <v>6912206.75</v>
      </c>
      <c r="Y34" s="19">
        <f t="shared" si="13"/>
        <v>37583286.539999999</v>
      </c>
      <c r="Z34" s="208">
        <f t="shared" si="3"/>
        <v>4.5595092124745262</v>
      </c>
      <c r="AA34" s="208">
        <f t="shared" si="4"/>
        <v>-6.2513431802564678</v>
      </c>
      <c r="AB34" s="208">
        <f t="shared" si="5"/>
        <v>2.3879792796381087</v>
      </c>
      <c r="AC34" s="12" t="s">
        <v>1409</v>
      </c>
    </row>
    <row r="35" spans="1:29" x14ac:dyDescent="0.55000000000000004">
      <c r="A35" s="108" t="s">
        <v>164</v>
      </c>
      <c r="B35" s="102" t="str">
        <f t="shared" si="9"/>
        <v>134</v>
      </c>
      <c r="C35" s="19">
        <v>87245718.399999991</v>
      </c>
      <c r="D35" s="19">
        <v>3184708.4900000012</v>
      </c>
      <c r="E35" s="19">
        <v>107</v>
      </c>
      <c r="F35" s="19">
        <v>90430533.889999986</v>
      </c>
      <c r="G35" s="19">
        <v>3408168</v>
      </c>
      <c r="H35" s="19">
        <v>4139766</v>
      </c>
      <c r="I35" s="19">
        <v>14931380.739999996</v>
      </c>
      <c r="J35" s="19">
        <v>0</v>
      </c>
      <c r="K35" s="19">
        <v>0</v>
      </c>
      <c r="L35" s="19">
        <v>22479314.739999995</v>
      </c>
      <c r="M35" s="19">
        <v>112909848.62999998</v>
      </c>
      <c r="N35" s="65" t="s">
        <v>376</v>
      </c>
      <c r="O35" s="19">
        <f>VLOOKUP($B35,'[3]table2groupgl_Pivot (2)'!$B$1:$M$152,2,FALSE)</f>
        <v>87107896.689999998</v>
      </c>
      <c r="P35" s="19">
        <f>VLOOKUP($B35,'[3]table2groupgl_Pivot (2)'!$B$1:$M$152,6,FALSE)</f>
        <v>3211683.6799999983</v>
      </c>
      <c r="Q35" s="19">
        <f>VLOOKUP($B35,'[3]table2groupgl_Pivot (2)'!$B$1:$M$152,8,FALSE)</f>
        <v>168.22</v>
      </c>
      <c r="R35" s="19">
        <f t="shared" si="11"/>
        <v>90319748.589999989</v>
      </c>
      <c r="S35" s="19">
        <f>VLOOKUP($B35,'[3]table2groupgl_Pivot (2)'!$B$1:$M$152,3,FALSE)</f>
        <v>4915332</v>
      </c>
      <c r="T35" s="19">
        <f>VLOOKUP($B35,'[3]table2groupgl_Pivot (2)'!$B$1:$M$152,4,FALSE)</f>
        <v>4662033</v>
      </c>
      <c r="U35" s="19">
        <f>VLOOKUP($B35,'[3]table2groupgl_Pivot (2)'!$B$1:$M$152,5,FALSE)</f>
        <v>16685149.719999999</v>
      </c>
      <c r="V35" s="19">
        <f>VLOOKUP($B35,'[3]table2groupgl_Pivot (2)'!$B$1:$M$152,7,FALSE)</f>
        <v>0</v>
      </c>
      <c r="W35" s="19">
        <f>VLOOKUP($B35,'[3]table2groupgl_Pivot (2)'!$B$1:$M$152,9,FALSE)</f>
        <v>0</v>
      </c>
      <c r="X35" s="19">
        <f t="shared" si="12"/>
        <v>26262514.719999999</v>
      </c>
      <c r="Y35" s="19">
        <f t="shared" si="13"/>
        <v>116582263.30999999</v>
      </c>
      <c r="Z35" s="208">
        <f t="shared" si="3"/>
        <v>-0.12250873154719692</v>
      </c>
      <c r="AA35" s="208">
        <f t="shared" si="4"/>
        <v>16.829694426886277</v>
      </c>
      <c r="AB35" s="208">
        <f t="shared" si="5"/>
        <v>3.2525193546528697</v>
      </c>
      <c r="AC35" s="12" t="s">
        <v>1409</v>
      </c>
    </row>
    <row r="36" spans="1:29" x14ac:dyDescent="0.55000000000000004">
      <c r="A36" s="108" t="s">
        <v>165</v>
      </c>
      <c r="B36" s="102" t="str">
        <f t="shared" si="9"/>
        <v>136</v>
      </c>
      <c r="C36" s="19">
        <v>62440628.830000006</v>
      </c>
      <c r="D36" s="19">
        <v>3143179.64</v>
      </c>
      <c r="E36" s="19">
        <v>0</v>
      </c>
      <c r="F36" s="19">
        <v>65583808.470000006</v>
      </c>
      <c r="G36" s="19">
        <v>2256082</v>
      </c>
      <c r="H36" s="19">
        <v>1528376</v>
      </c>
      <c r="I36" s="19">
        <v>11464509.92</v>
      </c>
      <c r="J36" s="19">
        <v>0</v>
      </c>
      <c r="K36" s="19">
        <v>0</v>
      </c>
      <c r="L36" s="19">
        <v>15248967.92</v>
      </c>
      <c r="M36" s="19">
        <v>80832776.390000001</v>
      </c>
      <c r="N36" s="65" t="s">
        <v>377</v>
      </c>
      <c r="O36" s="19">
        <f>VLOOKUP($B36,'[3]table2groupgl_Pivot (2)'!$B$1:$M$152,2,FALSE)</f>
        <v>65751252.660000011</v>
      </c>
      <c r="P36" s="19">
        <f>VLOOKUP($B36,'[3]table2groupgl_Pivot (2)'!$B$1:$M$152,6,FALSE)</f>
        <v>3066549.4299999997</v>
      </c>
      <c r="Q36" s="19">
        <f>VLOOKUP($B36,'[3]table2groupgl_Pivot (2)'!$B$1:$M$152,8,FALSE)</f>
        <v>12</v>
      </c>
      <c r="R36" s="19">
        <f t="shared" si="11"/>
        <v>68817814.090000004</v>
      </c>
      <c r="S36" s="19">
        <f>VLOOKUP($B36,'[3]table2groupgl_Pivot (2)'!$B$1:$M$152,3,FALSE)</f>
        <v>1960673</v>
      </c>
      <c r="T36" s="19">
        <f>VLOOKUP($B36,'[3]table2groupgl_Pivot (2)'!$B$1:$M$152,4,FALSE)</f>
        <v>1600003.9100000001</v>
      </c>
      <c r="U36" s="19">
        <f>VLOOKUP($B36,'[3]table2groupgl_Pivot (2)'!$B$1:$M$152,5,FALSE)</f>
        <v>11072726.27</v>
      </c>
      <c r="V36" s="19">
        <f>VLOOKUP($B36,'[3]table2groupgl_Pivot (2)'!$B$1:$M$152,7,FALSE)</f>
        <v>0</v>
      </c>
      <c r="W36" s="19">
        <f>VLOOKUP($B36,'[3]table2groupgl_Pivot (2)'!$B$1:$M$152,9,FALSE)</f>
        <v>0</v>
      </c>
      <c r="X36" s="19">
        <f t="shared" si="12"/>
        <v>14633403.18</v>
      </c>
      <c r="Y36" s="19">
        <f t="shared" si="13"/>
        <v>83451217.270000011</v>
      </c>
      <c r="Z36" s="208">
        <f t="shared" si="3"/>
        <v>4.9311037212474913</v>
      </c>
      <c r="AA36" s="208">
        <f t="shared" si="4"/>
        <v>-4.0367632959122925</v>
      </c>
      <c r="AB36" s="208">
        <f t="shared" si="5"/>
        <v>3.2393306242094426</v>
      </c>
      <c r="AC36" s="12" t="s">
        <v>1409</v>
      </c>
    </row>
    <row r="37" spans="1:29" x14ac:dyDescent="0.55000000000000004">
      <c r="A37" s="108" t="s">
        <v>166</v>
      </c>
      <c r="B37" s="102" t="str">
        <f t="shared" si="9"/>
        <v>137</v>
      </c>
      <c r="C37" s="19">
        <v>45935217.350000009</v>
      </c>
      <c r="D37" s="19">
        <v>2020924.1799999997</v>
      </c>
      <c r="E37" s="19">
        <v>0</v>
      </c>
      <c r="F37" s="19">
        <v>47956141.530000009</v>
      </c>
      <c r="G37" s="19">
        <v>1812705</v>
      </c>
      <c r="H37" s="19">
        <v>1895351</v>
      </c>
      <c r="I37" s="19">
        <v>7825984.5100000016</v>
      </c>
      <c r="J37" s="19">
        <v>0</v>
      </c>
      <c r="K37" s="19">
        <v>0</v>
      </c>
      <c r="L37" s="19">
        <v>11534040.510000002</v>
      </c>
      <c r="M37" s="19">
        <v>59490182.040000007</v>
      </c>
      <c r="N37" s="65" t="s">
        <v>378</v>
      </c>
      <c r="O37" s="19">
        <f>VLOOKUP($B37,'[3]table2groupgl_Pivot (2)'!$B$1:$M$152,2,FALSE)</f>
        <v>46164249.560000002</v>
      </c>
      <c r="P37" s="19">
        <f>VLOOKUP($B37,'[3]table2groupgl_Pivot (2)'!$B$1:$M$152,6,FALSE)</f>
        <v>2117453.17</v>
      </c>
      <c r="Q37" s="19">
        <f>VLOOKUP($B37,'[3]table2groupgl_Pivot (2)'!$B$1:$M$152,8,FALSE)</f>
        <v>0</v>
      </c>
      <c r="R37" s="19">
        <f t="shared" si="11"/>
        <v>48281702.730000004</v>
      </c>
      <c r="S37" s="19">
        <f>VLOOKUP($B37,'[3]table2groupgl_Pivot (2)'!$B$1:$M$152,3,FALSE)</f>
        <v>1718485</v>
      </c>
      <c r="T37" s="19">
        <f>VLOOKUP($B37,'[3]table2groupgl_Pivot (2)'!$B$1:$M$152,4,FALSE)</f>
        <v>2290407</v>
      </c>
      <c r="U37" s="19">
        <f>VLOOKUP($B37,'[3]table2groupgl_Pivot (2)'!$B$1:$M$152,5,FALSE)</f>
        <v>6925696.3500000006</v>
      </c>
      <c r="V37" s="19">
        <f>VLOOKUP($B37,'[3]table2groupgl_Pivot (2)'!$B$1:$M$152,7,FALSE)</f>
        <v>0</v>
      </c>
      <c r="W37" s="19">
        <f>VLOOKUP($B37,'[3]table2groupgl_Pivot (2)'!$B$1:$M$152,9,FALSE)</f>
        <v>0</v>
      </c>
      <c r="X37" s="19">
        <f t="shared" si="12"/>
        <v>10934588.350000001</v>
      </c>
      <c r="Y37" s="19">
        <f t="shared" si="13"/>
        <v>59216291.080000006</v>
      </c>
      <c r="Z37" s="208">
        <f t="shared" si="3"/>
        <v>0.67887279838044023</v>
      </c>
      <c r="AA37" s="208">
        <f t="shared" si="4"/>
        <v>-5.1972434072888483</v>
      </c>
      <c r="AB37" s="208">
        <f t="shared" si="5"/>
        <v>-0.46039691022603041</v>
      </c>
      <c r="AC37" s="12" t="s">
        <v>1409</v>
      </c>
    </row>
    <row r="38" spans="1:29" x14ac:dyDescent="0.55000000000000004">
      <c r="A38" s="108" t="s">
        <v>167</v>
      </c>
      <c r="B38" s="102" t="str">
        <f t="shared" si="9"/>
        <v>138</v>
      </c>
      <c r="C38" s="19">
        <v>30913260.879999999</v>
      </c>
      <c r="D38" s="19">
        <v>1690390.9499999995</v>
      </c>
      <c r="E38" s="19">
        <v>415.17</v>
      </c>
      <c r="F38" s="19">
        <v>32604067</v>
      </c>
      <c r="G38" s="19">
        <v>1375916</v>
      </c>
      <c r="H38" s="19">
        <v>1051008</v>
      </c>
      <c r="I38" s="19">
        <v>4559361.8999999994</v>
      </c>
      <c r="J38" s="19">
        <v>0</v>
      </c>
      <c r="K38" s="19">
        <v>0</v>
      </c>
      <c r="L38" s="19">
        <v>6986285.8999999994</v>
      </c>
      <c r="M38" s="19">
        <v>39590352.899999999</v>
      </c>
      <c r="N38" s="65" t="s">
        <v>379</v>
      </c>
      <c r="O38" s="19">
        <f>VLOOKUP($B38,'[3]table2groupgl_Pivot (2)'!$B$1:$M$152,2,FALSE)</f>
        <v>32490881.169999998</v>
      </c>
      <c r="P38" s="19">
        <f>VLOOKUP($B38,'[3]table2groupgl_Pivot (2)'!$B$1:$M$152,6,FALSE)</f>
        <v>1852851.6500000001</v>
      </c>
      <c r="Q38" s="19">
        <f>VLOOKUP($B38,'[3]table2groupgl_Pivot (2)'!$B$1:$M$152,8,FALSE)</f>
        <v>43.33</v>
      </c>
      <c r="R38" s="19">
        <f t="shared" si="11"/>
        <v>34343776.149999999</v>
      </c>
      <c r="S38" s="19">
        <f>VLOOKUP($B38,'[3]table2groupgl_Pivot (2)'!$B$1:$M$152,3,FALSE)</f>
        <v>1301144.02</v>
      </c>
      <c r="T38" s="19">
        <f>VLOOKUP($B38,'[3]table2groupgl_Pivot (2)'!$B$1:$M$152,4,FALSE)</f>
        <v>1162448</v>
      </c>
      <c r="U38" s="19">
        <f>VLOOKUP($B38,'[3]table2groupgl_Pivot (2)'!$B$1:$M$152,5,FALSE)</f>
        <v>5042046.2399999993</v>
      </c>
      <c r="V38" s="19">
        <f>VLOOKUP($B38,'[3]table2groupgl_Pivot (2)'!$B$1:$M$152,7,FALSE)</f>
        <v>0</v>
      </c>
      <c r="W38" s="19">
        <f>VLOOKUP($B38,'[3]table2groupgl_Pivot (2)'!$B$1:$M$152,9,FALSE)</f>
        <v>0</v>
      </c>
      <c r="X38" s="19">
        <f t="shared" si="12"/>
        <v>7505638.2599999998</v>
      </c>
      <c r="Y38" s="19">
        <f t="shared" si="13"/>
        <v>41849414.409999996</v>
      </c>
      <c r="Z38" s="208">
        <f t="shared" ref="Z38:Z69" si="14">(R38-F38)*100/F38</f>
        <v>5.3358654612015073</v>
      </c>
      <c r="AA38" s="208">
        <f t="shared" ref="AA38:AA69" si="15">(X38-L38)*100/L38</f>
        <v>7.433883574675928</v>
      </c>
      <c r="AB38" s="208">
        <f t="shared" ref="AB38:AB69" si="16">(Y38-M38)*100/M38</f>
        <v>5.7060908643731691</v>
      </c>
      <c r="AC38" s="12" t="s">
        <v>1409</v>
      </c>
    </row>
    <row r="39" spans="1:29" x14ac:dyDescent="0.55000000000000004">
      <c r="A39" s="108" t="s">
        <v>168</v>
      </c>
      <c r="B39" s="102" t="str">
        <f t="shared" si="9"/>
        <v>139</v>
      </c>
      <c r="C39" s="19">
        <v>51871280.640000001</v>
      </c>
      <c r="D39" s="19">
        <v>1319926.6500000001</v>
      </c>
      <c r="E39" s="19">
        <v>12645.3</v>
      </c>
      <c r="F39" s="19">
        <v>53203852.589999996</v>
      </c>
      <c r="G39" s="19">
        <v>6346740.79</v>
      </c>
      <c r="H39" s="19">
        <v>1660375</v>
      </c>
      <c r="I39" s="19">
        <v>3670144.7300000004</v>
      </c>
      <c r="J39" s="19">
        <v>0</v>
      </c>
      <c r="K39" s="19">
        <v>0</v>
      </c>
      <c r="L39" s="19">
        <v>11677260.52</v>
      </c>
      <c r="M39" s="19">
        <v>64881113.109999999</v>
      </c>
      <c r="N39" s="65" t="s">
        <v>380</v>
      </c>
      <c r="O39" s="19">
        <f>VLOOKUP($B39,'[3]table2groupgl_Pivot (2)'!$B$1:$M$152,2,FALSE)</f>
        <v>51991868.550000004</v>
      </c>
      <c r="P39" s="19">
        <f>VLOOKUP($B39,'[3]table2groupgl_Pivot (2)'!$B$1:$M$152,6,FALSE)</f>
        <v>1461820.53</v>
      </c>
      <c r="Q39" s="19">
        <f>VLOOKUP($B39,'[3]table2groupgl_Pivot (2)'!$B$1:$M$152,8,FALSE)</f>
        <v>0</v>
      </c>
      <c r="R39" s="19">
        <f t="shared" si="11"/>
        <v>53453689.080000006</v>
      </c>
      <c r="S39" s="19">
        <f>VLOOKUP($B39,'[3]table2groupgl_Pivot (2)'!$B$1:$M$152,3,FALSE)</f>
        <v>6714006</v>
      </c>
      <c r="T39" s="19">
        <f>VLOOKUP($B39,'[3]table2groupgl_Pivot (2)'!$B$1:$M$152,4,FALSE)</f>
        <v>2101757</v>
      </c>
      <c r="U39" s="19">
        <f>VLOOKUP($B39,'[3]table2groupgl_Pivot (2)'!$B$1:$M$152,5,FALSE)</f>
        <v>3751464.9599999995</v>
      </c>
      <c r="V39" s="19">
        <f>VLOOKUP($B39,'[3]table2groupgl_Pivot (2)'!$B$1:$M$152,7,FALSE)</f>
        <v>0</v>
      </c>
      <c r="W39" s="19">
        <f>VLOOKUP($B39,'[3]table2groupgl_Pivot (2)'!$B$1:$M$152,9,FALSE)</f>
        <v>0</v>
      </c>
      <c r="X39" s="19">
        <f t="shared" si="12"/>
        <v>12567227.959999999</v>
      </c>
      <c r="Y39" s="19">
        <f t="shared" si="13"/>
        <v>66020917.040000007</v>
      </c>
      <c r="Z39" s="208">
        <f t="shared" si="14"/>
        <v>0.46958345653143152</v>
      </c>
      <c r="AA39" s="208">
        <f t="shared" si="15"/>
        <v>7.6213717975695161</v>
      </c>
      <c r="AB39" s="208">
        <f t="shared" si="16"/>
        <v>1.7567576685492028</v>
      </c>
      <c r="AC39" s="12" t="s">
        <v>1409</v>
      </c>
    </row>
    <row r="40" spans="1:29" x14ac:dyDescent="0.55000000000000004">
      <c r="A40" s="108" t="s">
        <v>169</v>
      </c>
      <c r="B40" s="102" t="str">
        <f t="shared" si="9"/>
        <v>140</v>
      </c>
      <c r="C40" s="19">
        <v>74445361.13000001</v>
      </c>
      <c r="D40" s="19">
        <v>2024959.73</v>
      </c>
      <c r="E40" s="19">
        <v>17659.72</v>
      </c>
      <c r="F40" s="19">
        <v>76487980.580000013</v>
      </c>
      <c r="G40" s="19">
        <v>2146400</v>
      </c>
      <c r="H40" s="19">
        <v>2318465</v>
      </c>
      <c r="I40" s="19">
        <v>9150160.4600000009</v>
      </c>
      <c r="J40" s="19">
        <v>0</v>
      </c>
      <c r="K40" s="19">
        <v>0</v>
      </c>
      <c r="L40" s="19">
        <v>13615025.460000001</v>
      </c>
      <c r="M40" s="19">
        <v>90103006.040000021</v>
      </c>
      <c r="N40" s="65" t="s">
        <v>381</v>
      </c>
      <c r="O40" s="19">
        <f>VLOOKUP($B40,'[3]table2groupgl_Pivot (2)'!$B$1:$M$152,2,FALSE)</f>
        <v>74911692.949999988</v>
      </c>
      <c r="P40" s="19">
        <f>VLOOKUP($B40,'[3]table2groupgl_Pivot (2)'!$B$1:$M$152,6,FALSE)</f>
        <v>2377976.8900000015</v>
      </c>
      <c r="Q40" s="19">
        <f>VLOOKUP($B40,'[3]table2groupgl_Pivot (2)'!$B$1:$M$152,8,FALSE)</f>
        <v>0</v>
      </c>
      <c r="R40" s="19">
        <f t="shared" si="11"/>
        <v>77289669.839999989</v>
      </c>
      <c r="S40" s="19">
        <f>VLOOKUP($B40,'[3]table2groupgl_Pivot (2)'!$B$1:$M$152,3,FALSE)</f>
        <v>1954723</v>
      </c>
      <c r="T40" s="19">
        <f>VLOOKUP($B40,'[3]table2groupgl_Pivot (2)'!$B$1:$M$152,4,FALSE)</f>
        <v>2640738</v>
      </c>
      <c r="U40" s="19">
        <f>VLOOKUP($B40,'[3]table2groupgl_Pivot (2)'!$B$1:$M$152,5,FALSE)</f>
        <v>8426062.8900000006</v>
      </c>
      <c r="V40" s="19">
        <f>VLOOKUP($B40,'[3]table2groupgl_Pivot (2)'!$B$1:$M$152,7,FALSE)</f>
        <v>0</v>
      </c>
      <c r="W40" s="19">
        <f>VLOOKUP($B40,'[3]table2groupgl_Pivot (2)'!$B$1:$M$152,9,FALSE)</f>
        <v>0</v>
      </c>
      <c r="X40" s="19">
        <f t="shared" si="12"/>
        <v>13021523.890000001</v>
      </c>
      <c r="Y40" s="19">
        <f t="shared" si="13"/>
        <v>90311193.729999989</v>
      </c>
      <c r="Z40" s="208">
        <f t="shared" si="14"/>
        <v>1.0481244947517943</v>
      </c>
      <c r="AA40" s="208">
        <f t="shared" si="15"/>
        <v>-4.3591660679861866</v>
      </c>
      <c r="AB40" s="208">
        <f t="shared" si="16"/>
        <v>0.23105521019747741</v>
      </c>
      <c r="AC40" s="12" t="s">
        <v>1409</v>
      </c>
    </row>
    <row r="41" spans="1:29" x14ac:dyDescent="0.55000000000000004">
      <c r="A41" s="108" t="s">
        <v>170</v>
      </c>
      <c r="B41" s="102" t="str">
        <f t="shared" si="9"/>
        <v>141</v>
      </c>
      <c r="C41" s="19">
        <v>60257684.520000003</v>
      </c>
      <c r="D41" s="19">
        <v>2118206.8200000003</v>
      </c>
      <c r="E41" s="19">
        <v>0</v>
      </c>
      <c r="F41" s="19">
        <v>62375891.340000004</v>
      </c>
      <c r="G41" s="19">
        <v>2748667</v>
      </c>
      <c r="H41" s="19">
        <v>1942904</v>
      </c>
      <c r="I41" s="19">
        <v>9241851.6900000013</v>
      </c>
      <c r="J41" s="19">
        <v>0</v>
      </c>
      <c r="K41" s="19">
        <v>0</v>
      </c>
      <c r="L41" s="19">
        <v>13933422.690000001</v>
      </c>
      <c r="M41" s="19">
        <v>76309314.030000001</v>
      </c>
      <c r="N41" s="65" t="s">
        <v>382</v>
      </c>
      <c r="O41" s="19">
        <f>VLOOKUP($B41,'[3]table2groupgl_Pivot (2)'!$B$1:$M$152,2,FALSE)</f>
        <v>60453505.950000003</v>
      </c>
      <c r="P41" s="19">
        <f>VLOOKUP($B41,'[3]table2groupgl_Pivot (2)'!$B$1:$M$152,6,FALSE)</f>
        <v>2228759.3899999997</v>
      </c>
      <c r="Q41" s="19">
        <f>VLOOKUP($B41,'[3]table2groupgl_Pivot (2)'!$B$1:$M$152,8,FALSE)</f>
        <v>0</v>
      </c>
      <c r="R41" s="19">
        <f t="shared" si="11"/>
        <v>62682265.340000004</v>
      </c>
      <c r="S41" s="19">
        <f>VLOOKUP($B41,'[3]table2groupgl_Pivot (2)'!$B$1:$M$152,3,FALSE)</f>
        <v>3386932</v>
      </c>
      <c r="T41" s="19">
        <f>VLOOKUP($B41,'[3]table2groupgl_Pivot (2)'!$B$1:$M$152,4,FALSE)</f>
        <v>2530766</v>
      </c>
      <c r="U41" s="19">
        <f>VLOOKUP($B41,'[3]table2groupgl_Pivot (2)'!$B$1:$M$152,5,FALSE)</f>
        <v>10485461.939999999</v>
      </c>
      <c r="V41" s="19">
        <f>VLOOKUP($B41,'[3]table2groupgl_Pivot (2)'!$B$1:$M$152,7,FALSE)</f>
        <v>0</v>
      </c>
      <c r="W41" s="19">
        <f>VLOOKUP($B41,'[3]table2groupgl_Pivot (2)'!$B$1:$M$152,9,FALSE)</f>
        <v>0</v>
      </c>
      <c r="X41" s="19">
        <f t="shared" si="12"/>
        <v>16403159.939999999</v>
      </c>
      <c r="Y41" s="19">
        <f t="shared" si="13"/>
        <v>79085425.280000001</v>
      </c>
      <c r="Z41" s="208">
        <f t="shared" si="14"/>
        <v>0.49117374264042057</v>
      </c>
      <c r="AA41" s="208">
        <f t="shared" si="15"/>
        <v>17.725273286746159</v>
      </c>
      <c r="AB41" s="208">
        <f t="shared" si="16"/>
        <v>3.6379717014735689</v>
      </c>
      <c r="AC41" s="12" t="s">
        <v>1409</v>
      </c>
    </row>
    <row r="42" spans="1:29" x14ac:dyDescent="0.55000000000000004">
      <c r="A42" s="108" t="s">
        <v>171</v>
      </c>
      <c r="B42" s="102" t="str">
        <f t="shared" si="9"/>
        <v>142</v>
      </c>
      <c r="C42" s="19">
        <v>55524558.960000008</v>
      </c>
      <c r="D42" s="19">
        <v>1982273.1399999985</v>
      </c>
      <c r="E42" s="19">
        <v>14</v>
      </c>
      <c r="F42" s="19">
        <v>57506846.100000009</v>
      </c>
      <c r="G42" s="19">
        <v>1858270</v>
      </c>
      <c r="H42" s="19">
        <v>2016578</v>
      </c>
      <c r="I42" s="19">
        <v>7991803.9700000007</v>
      </c>
      <c r="J42" s="19">
        <v>0</v>
      </c>
      <c r="K42" s="19">
        <v>0</v>
      </c>
      <c r="L42" s="19">
        <v>11866651.970000001</v>
      </c>
      <c r="M42" s="19">
        <v>69373498.070000008</v>
      </c>
      <c r="N42" s="65" t="s">
        <v>383</v>
      </c>
      <c r="O42" s="19">
        <f>VLOOKUP($B42,'[3]table2groupgl_Pivot (2)'!$B$1:$M$152,2,FALSE)</f>
        <v>60608260.829999998</v>
      </c>
      <c r="P42" s="19">
        <f>VLOOKUP($B42,'[3]table2groupgl_Pivot (2)'!$B$1:$M$152,6,FALSE)</f>
        <v>1905681.1700000006</v>
      </c>
      <c r="Q42" s="19">
        <f>VLOOKUP($B42,'[3]table2groupgl_Pivot (2)'!$B$1:$M$152,8,FALSE)</f>
        <v>36</v>
      </c>
      <c r="R42" s="19">
        <f t="shared" si="11"/>
        <v>62513978</v>
      </c>
      <c r="S42" s="19">
        <f>VLOOKUP($B42,'[3]table2groupgl_Pivot (2)'!$B$1:$M$152,3,FALSE)</f>
        <v>1636430</v>
      </c>
      <c r="T42" s="19">
        <f>VLOOKUP($B42,'[3]table2groupgl_Pivot (2)'!$B$1:$M$152,4,FALSE)</f>
        <v>2340054</v>
      </c>
      <c r="U42" s="19">
        <f>VLOOKUP($B42,'[3]table2groupgl_Pivot (2)'!$B$1:$M$152,5,FALSE)</f>
        <v>9116303.5799999982</v>
      </c>
      <c r="V42" s="19">
        <f>VLOOKUP($B42,'[3]table2groupgl_Pivot (2)'!$B$1:$M$152,7,FALSE)</f>
        <v>0</v>
      </c>
      <c r="W42" s="19">
        <f>VLOOKUP($B42,'[3]table2groupgl_Pivot (2)'!$B$1:$M$152,9,FALSE)</f>
        <v>0</v>
      </c>
      <c r="X42" s="19">
        <f t="shared" si="12"/>
        <v>13092787.579999998</v>
      </c>
      <c r="Y42" s="19">
        <f t="shared" si="13"/>
        <v>75606765.579999998</v>
      </c>
      <c r="Z42" s="208">
        <f t="shared" si="14"/>
        <v>8.7070187978888143</v>
      </c>
      <c r="AA42" s="208">
        <f t="shared" si="15"/>
        <v>10.332616251827242</v>
      </c>
      <c r="AB42" s="208">
        <f t="shared" si="16"/>
        <v>8.9850846265679589</v>
      </c>
      <c r="AC42" s="12" t="s">
        <v>1409</v>
      </c>
    </row>
    <row r="43" spans="1:29" x14ac:dyDescent="0.55000000000000004">
      <c r="A43" s="108" t="s">
        <v>172</v>
      </c>
      <c r="B43" s="102" t="str">
        <f t="shared" si="9"/>
        <v>143</v>
      </c>
      <c r="C43" s="19">
        <v>38668352.509999998</v>
      </c>
      <c r="D43" s="19">
        <v>2328029.94</v>
      </c>
      <c r="E43" s="19">
        <v>0</v>
      </c>
      <c r="F43" s="19">
        <v>40996382.449999996</v>
      </c>
      <c r="G43" s="19">
        <v>1633284.98</v>
      </c>
      <c r="H43" s="19">
        <v>1152964</v>
      </c>
      <c r="I43" s="19">
        <v>6308146.7599999988</v>
      </c>
      <c r="J43" s="19">
        <v>0</v>
      </c>
      <c r="K43" s="19">
        <v>0</v>
      </c>
      <c r="L43" s="19">
        <v>9094395.7399999984</v>
      </c>
      <c r="M43" s="19">
        <v>50090778.189999998</v>
      </c>
      <c r="N43" s="65" t="s">
        <v>384</v>
      </c>
      <c r="O43" s="19">
        <f>VLOOKUP($B43,'[3]table2groupgl_Pivot (2)'!$B$1:$M$152,2,FALSE)</f>
        <v>40874097.119999997</v>
      </c>
      <c r="P43" s="19">
        <f>VLOOKUP($B43,'[3]table2groupgl_Pivot (2)'!$B$1:$M$152,6,FALSE)</f>
        <v>2395917.9799999995</v>
      </c>
      <c r="Q43" s="19">
        <f>VLOOKUP($B43,'[3]table2groupgl_Pivot (2)'!$B$1:$M$152,8,FALSE)</f>
        <v>1505.72</v>
      </c>
      <c r="R43" s="19">
        <f t="shared" si="11"/>
        <v>43271520.819999993</v>
      </c>
      <c r="S43" s="19">
        <f>VLOOKUP($B43,'[3]table2groupgl_Pivot (2)'!$B$1:$M$152,3,FALSE)</f>
        <v>1318474</v>
      </c>
      <c r="T43" s="19">
        <f>VLOOKUP($B43,'[3]table2groupgl_Pivot (2)'!$B$1:$M$152,4,FALSE)</f>
        <v>1386865</v>
      </c>
      <c r="U43" s="19">
        <f>VLOOKUP($B43,'[3]table2groupgl_Pivot (2)'!$B$1:$M$152,5,FALSE)</f>
        <v>6780213.5699999994</v>
      </c>
      <c r="V43" s="19">
        <f>VLOOKUP($B43,'[3]table2groupgl_Pivot (2)'!$B$1:$M$152,7,FALSE)</f>
        <v>0</v>
      </c>
      <c r="W43" s="19">
        <f>VLOOKUP($B43,'[3]table2groupgl_Pivot (2)'!$B$1:$M$152,9,FALSE)</f>
        <v>0</v>
      </c>
      <c r="X43" s="19">
        <f t="shared" si="12"/>
        <v>9485552.5700000003</v>
      </c>
      <c r="Y43" s="19">
        <f t="shared" si="13"/>
        <v>52757073.389999993</v>
      </c>
      <c r="Z43" s="208">
        <f t="shared" si="14"/>
        <v>5.5496076337340288</v>
      </c>
      <c r="AA43" s="208">
        <f t="shared" si="15"/>
        <v>4.3010755324795449</v>
      </c>
      <c r="AB43" s="208">
        <f t="shared" si="16"/>
        <v>5.322926287721935</v>
      </c>
      <c r="AC43" s="12" t="s">
        <v>1409</v>
      </c>
    </row>
    <row r="44" spans="1:29" x14ac:dyDescent="0.55000000000000004">
      <c r="A44" s="108" t="s">
        <v>173</v>
      </c>
      <c r="B44" s="102" t="str">
        <f t="shared" si="9"/>
        <v>144</v>
      </c>
      <c r="C44" s="19">
        <v>28346969.879999999</v>
      </c>
      <c r="D44" s="19">
        <v>1654328.3200000005</v>
      </c>
      <c r="E44" s="19">
        <v>0</v>
      </c>
      <c r="F44" s="19">
        <v>30001298.199999999</v>
      </c>
      <c r="G44" s="19">
        <v>1021531</v>
      </c>
      <c r="H44" s="19">
        <v>925807</v>
      </c>
      <c r="I44" s="19">
        <v>3970522.5799999991</v>
      </c>
      <c r="J44" s="19">
        <v>0</v>
      </c>
      <c r="K44" s="19">
        <v>0</v>
      </c>
      <c r="L44" s="19">
        <v>5917860.5799999991</v>
      </c>
      <c r="M44" s="19">
        <v>35919158.780000001</v>
      </c>
      <c r="N44" s="65" t="s">
        <v>385</v>
      </c>
      <c r="O44" s="19">
        <f>VLOOKUP($B44,'[3]table2groupgl_Pivot (2)'!$B$1:$M$152,2,FALSE)</f>
        <v>28870669.950000003</v>
      </c>
      <c r="P44" s="19">
        <f>VLOOKUP($B44,'[3]table2groupgl_Pivot (2)'!$B$1:$M$152,6,FALSE)</f>
        <v>1861885.7800000005</v>
      </c>
      <c r="Q44" s="19">
        <f>VLOOKUP($B44,'[3]table2groupgl_Pivot (2)'!$B$1:$M$152,8,FALSE)</f>
        <v>6330.55</v>
      </c>
      <c r="R44" s="19">
        <f t="shared" si="11"/>
        <v>30738886.280000005</v>
      </c>
      <c r="S44" s="19">
        <f>VLOOKUP($B44,'[3]table2groupgl_Pivot (2)'!$B$1:$M$152,3,FALSE)</f>
        <v>762777</v>
      </c>
      <c r="T44" s="19">
        <f>VLOOKUP($B44,'[3]table2groupgl_Pivot (2)'!$B$1:$M$152,4,FALSE)</f>
        <v>1088709</v>
      </c>
      <c r="U44" s="19">
        <f>VLOOKUP($B44,'[3]table2groupgl_Pivot (2)'!$B$1:$M$152,5,FALSE)</f>
        <v>4530100.93</v>
      </c>
      <c r="V44" s="19">
        <f>VLOOKUP($B44,'[3]table2groupgl_Pivot (2)'!$B$1:$M$152,7,FALSE)</f>
        <v>0</v>
      </c>
      <c r="W44" s="19">
        <f>VLOOKUP($B44,'[3]table2groupgl_Pivot (2)'!$B$1:$M$152,9,FALSE)</f>
        <v>0</v>
      </c>
      <c r="X44" s="19">
        <f t="shared" si="12"/>
        <v>6381586.9299999997</v>
      </c>
      <c r="Y44" s="19">
        <f t="shared" si="13"/>
        <v>37120473.210000008</v>
      </c>
      <c r="Z44" s="208">
        <f t="shared" si="14"/>
        <v>2.4585205449543035</v>
      </c>
      <c r="AA44" s="208">
        <f t="shared" si="15"/>
        <v>7.8360472290815721</v>
      </c>
      <c r="AB44" s="208">
        <f t="shared" si="16"/>
        <v>3.3444948902002296</v>
      </c>
      <c r="AC44" s="12" t="s">
        <v>1409</v>
      </c>
    </row>
    <row r="45" spans="1:29" x14ac:dyDescent="0.55000000000000004">
      <c r="A45" s="109" t="s">
        <v>174</v>
      </c>
      <c r="B45" s="102" t="str">
        <f t="shared" si="9"/>
        <v>145</v>
      </c>
      <c r="C45" s="19">
        <v>85612613.440000013</v>
      </c>
      <c r="D45" s="19">
        <v>3083750.0099999988</v>
      </c>
      <c r="E45" s="19">
        <v>46</v>
      </c>
      <c r="F45" s="19">
        <v>88696409.450000018</v>
      </c>
      <c r="G45" s="19">
        <v>3088266</v>
      </c>
      <c r="H45" s="19">
        <v>2984252.4</v>
      </c>
      <c r="I45" s="19">
        <v>14074705.43</v>
      </c>
      <c r="J45" s="19">
        <v>0</v>
      </c>
      <c r="K45" s="19">
        <v>0</v>
      </c>
      <c r="L45" s="19">
        <v>20147223.829999998</v>
      </c>
      <c r="M45" s="19">
        <v>108843633.28000002</v>
      </c>
      <c r="N45" s="65" t="s">
        <v>386</v>
      </c>
      <c r="O45" s="19">
        <f>VLOOKUP($B45,'[3]table2groupgl_Pivot (2)'!$B$1:$M$152,2,FALSE)</f>
        <v>91704421.539999992</v>
      </c>
      <c r="P45" s="19">
        <f>VLOOKUP($B45,'[3]table2groupgl_Pivot (2)'!$B$1:$M$152,6,FALSE)</f>
        <v>3423811.0399999986</v>
      </c>
      <c r="Q45" s="19">
        <f>VLOOKUP($B45,'[3]table2groupgl_Pivot (2)'!$B$1:$M$152,8,FALSE)</f>
        <v>8004.13</v>
      </c>
      <c r="R45" s="19">
        <f t="shared" si="11"/>
        <v>95136236.709999979</v>
      </c>
      <c r="S45" s="19">
        <f>VLOOKUP($B45,'[3]table2groupgl_Pivot (2)'!$B$1:$M$152,3,FALSE)</f>
        <v>4829500</v>
      </c>
      <c r="T45" s="19">
        <f>VLOOKUP($B45,'[3]table2groupgl_Pivot (2)'!$B$1:$M$152,4,FALSE)</f>
        <v>3078214</v>
      </c>
      <c r="U45" s="19">
        <f>VLOOKUP($B45,'[3]table2groupgl_Pivot (2)'!$B$1:$M$152,5,FALSE)</f>
        <v>16178714.029999999</v>
      </c>
      <c r="V45" s="19">
        <f>VLOOKUP($B45,'[3]table2groupgl_Pivot (2)'!$B$1:$M$152,7,FALSE)</f>
        <v>0</v>
      </c>
      <c r="W45" s="19">
        <f>VLOOKUP($B45,'[3]table2groupgl_Pivot (2)'!$B$1:$M$152,9,FALSE)</f>
        <v>0</v>
      </c>
      <c r="X45" s="19">
        <f t="shared" si="12"/>
        <v>24086428.030000001</v>
      </c>
      <c r="Y45" s="19">
        <f t="shared" si="13"/>
        <v>119222664.73999998</v>
      </c>
      <c r="Z45" s="208">
        <f t="shared" si="14"/>
        <v>7.2605275680637593</v>
      </c>
      <c r="AA45" s="208">
        <f t="shared" si="15"/>
        <v>19.552094289707423</v>
      </c>
      <c r="AB45" s="208">
        <f t="shared" si="16"/>
        <v>9.5357267551882696</v>
      </c>
      <c r="AC45" s="12" t="s">
        <v>1409</v>
      </c>
    </row>
    <row r="46" spans="1:29" x14ac:dyDescent="0.55000000000000004">
      <c r="A46" s="109" t="s">
        <v>175</v>
      </c>
      <c r="B46" s="102" t="str">
        <f t="shared" si="9"/>
        <v>147</v>
      </c>
      <c r="C46" s="19">
        <v>35958446.5</v>
      </c>
      <c r="D46" s="19">
        <v>1453482.5400000005</v>
      </c>
      <c r="E46" s="19">
        <v>0</v>
      </c>
      <c r="F46" s="19">
        <v>37411929.039999999</v>
      </c>
      <c r="G46" s="19">
        <v>1587180</v>
      </c>
      <c r="H46" s="19">
        <v>1029806</v>
      </c>
      <c r="I46" s="19">
        <v>4777172.9900000012</v>
      </c>
      <c r="J46" s="19">
        <v>0</v>
      </c>
      <c r="K46" s="19">
        <v>0</v>
      </c>
      <c r="L46" s="19">
        <v>7394158.9900000012</v>
      </c>
      <c r="M46" s="19">
        <v>44806088.030000001</v>
      </c>
      <c r="N46" s="65" t="s">
        <v>387</v>
      </c>
      <c r="O46" s="19">
        <f>VLOOKUP($B46,'[3]table2groupgl_Pivot (2)'!$B$1:$M$152,2,FALSE)</f>
        <v>37836977.210000001</v>
      </c>
      <c r="P46" s="19">
        <f>VLOOKUP($B46,'[3]table2groupgl_Pivot (2)'!$B$1:$M$152,6,FALSE)</f>
        <v>1435515.2</v>
      </c>
      <c r="Q46" s="19">
        <f>VLOOKUP($B46,'[3]table2groupgl_Pivot (2)'!$B$1:$M$152,8,FALSE)</f>
        <v>0</v>
      </c>
      <c r="R46" s="19">
        <f t="shared" si="11"/>
        <v>39272492.410000004</v>
      </c>
      <c r="S46" s="19">
        <f>VLOOKUP($B46,'[3]table2groupgl_Pivot (2)'!$B$1:$M$152,3,FALSE)</f>
        <v>1923277</v>
      </c>
      <c r="T46" s="19">
        <f>VLOOKUP($B46,'[3]table2groupgl_Pivot (2)'!$B$1:$M$152,4,FALSE)</f>
        <v>1151133</v>
      </c>
      <c r="U46" s="19">
        <f>VLOOKUP($B46,'[3]table2groupgl_Pivot (2)'!$B$1:$M$152,5,FALSE)</f>
        <v>7117205.5200000005</v>
      </c>
      <c r="V46" s="19">
        <f>VLOOKUP($B46,'[3]table2groupgl_Pivot (2)'!$B$1:$M$152,7,FALSE)</f>
        <v>0</v>
      </c>
      <c r="W46" s="19">
        <f>VLOOKUP($B46,'[3]table2groupgl_Pivot (2)'!$B$1:$M$152,9,FALSE)</f>
        <v>0</v>
      </c>
      <c r="X46" s="19">
        <f t="shared" si="12"/>
        <v>10191615.52</v>
      </c>
      <c r="Y46" s="19">
        <f t="shared" si="13"/>
        <v>49464107.930000007</v>
      </c>
      <c r="Z46" s="208">
        <f t="shared" si="14"/>
        <v>4.9731821313216216</v>
      </c>
      <c r="AA46" s="208">
        <f t="shared" si="15"/>
        <v>37.833329439944833</v>
      </c>
      <c r="AB46" s="208">
        <f t="shared" si="16"/>
        <v>10.395953105482496</v>
      </c>
      <c r="AC46" s="12" t="s">
        <v>1409</v>
      </c>
    </row>
    <row r="47" spans="1:29" x14ac:dyDescent="0.55000000000000004">
      <c r="A47" s="108" t="s">
        <v>176</v>
      </c>
      <c r="B47" s="102" t="str">
        <f t="shared" si="9"/>
        <v>148</v>
      </c>
      <c r="C47" s="19">
        <v>50286618.190000005</v>
      </c>
      <c r="D47" s="19">
        <v>2950385.1999999993</v>
      </c>
      <c r="E47" s="19">
        <v>1311.77</v>
      </c>
      <c r="F47" s="19">
        <v>53238315.160000004</v>
      </c>
      <c r="G47" s="19">
        <v>2252714</v>
      </c>
      <c r="H47" s="19">
        <v>1537754.9</v>
      </c>
      <c r="I47" s="19">
        <v>6420771.0599999996</v>
      </c>
      <c r="J47" s="19">
        <v>0</v>
      </c>
      <c r="K47" s="19">
        <v>0</v>
      </c>
      <c r="L47" s="19">
        <v>10211239.959999999</v>
      </c>
      <c r="M47" s="19">
        <v>63449555.120000005</v>
      </c>
      <c r="N47" s="65" t="s">
        <v>388</v>
      </c>
      <c r="O47" s="19">
        <f>VLOOKUP($B47,'[3]table2groupgl_Pivot (2)'!$B$1:$M$152,2,FALSE)</f>
        <v>51694753.120000005</v>
      </c>
      <c r="P47" s="19">
        <f>VLOOKUP($B47,'[3]table2groupgl_Pivot (2)'!$B$1:$M$152,6,FALSE)</f>
        <v>3139053.9</v>
      </c>
      <c r="Q47" s="19">
        <f>VLOOKUP($B47,'[3]table2groupgl_Pivot (2)'!$B$1:$M$152,8,FALSE)</f>
        <v>6873.33</v>
      </c>
      <c r="R47" s="19">
        <f t="shared" si="11"/>
        <v>54840680.350000001</v>
      </c>
      <c r="S47" s="19">
        <f>VLOOKUP($B47,'[3]table2groupgl_Pivot (2)'!$B$1:$M$152,3,FALSE)</f>
        <v>2230816</v>
      </c>
      <c r="T47" s="19">
        <f>VLOOKUP($B47,'[3]table2groupgl_Pivot (2)'!$B$1:$M$152,4,FALSE)</f>
        <v>1461198.6700000002</v>
      </c>
      <c r="U47" s="19">
        <f>VLOOKUP($B47,'[3]table2groupgl_Pivot (2)'!$B$1:$M$152,5,FALSE)</f>
        <v>7534933.1500000013</v>
      </c>
      <c r="V47" s="19">
        <f>VLOOKUP($B47,'[3]table2groupgl_Pivot (2)'!$B$1:$M$152,7,FALSE)</f>
        <v>0</v>
      </c>
      <c r="W47" s="19">
        <f>VLOOKUP($B47,'[3]table2groupgl_Pivot (2)'!$B$1:$M$152,9,FALSE)</f>
        <v>0</v>
      </c>
      <c r="X47" s="19">
        <f t="shared" si="12"/>
        <v>11226947.82</v>
      </c>
      <c r="Y47" s="19">
        <f t="shared" si="13"/>
        <v>66067628.170000002</v>
      </c>
      <c r="Z47" s="208">
        <f t="shared" si="14"/>
        <v>3.009796957669157</v>
      </c>
      <c r="AA47" s="208">
        <f t="shared" si="15"/>
        <v>9.9469590762609137</v>
      </c>
      <c r="AB47" s="208">
        <f t="shared" si="16"/>
        <v>4.1262275914283775</v>
      </c>
      <c r="AC47" s="12" t="s">
        <v>1409</v>
      </c>
    </row>
    <row r="48" spans="1:29" x14ac:dyDescent="0.55000000000000004">
      <c r="A48" s="108" t="s">
        <v>177</v>
      </c>
      <c r="B48" s="102" t="str">
        <f t="shared" si="9"/>
        <v>149</v>
      </c>
      <c r="C48" s="19">
        <v>32599721.660000004</v>
      </c>
      <c r="D48" s="19">
        <v>788565.3600000001</v>
      </c>
      <c r="E48" s="19">
        <v>43</v>
      </c>
      <c r="F48" s="19">
        <v>33388330.020000003</v>
      </c>
      <c r="G48" s="19">
        <v>1589538</v>
      </c>
      <c r="H48" s="19">
        <v>751073</v>
      </c>
      <c r="I48" s="19">
        <v>6175787.1500000004</v>
      </c>
      <c r="J48" s="19">
        <v>0</v>
      </c>
      <c r="K48" s="19">
        <v>0</v>
      </c>
      <c r="L48" s="19">
        <v>8516398.1500000004</v>
      </c>
      <c r="M48" s="19">
        <v>41904728.170000002</v>
      </c>
      <c r="N48" s="65" t="s">
        <v>389</v>
      </c>
      <c r="O48" s="19">
        <f>VLOOKUP($B48,'[3]table2groupgl_Pivot (2)'!$B$1:$M$152,2,FALSE)</f>
        <v>36517797.580000006</v>
      </c>
      <c r="P48" s="19">
        <f>VLOOKUP($B48,'[3]table2groupgl_Pivot (2)'!$B$1:$M$152,6,FALSE)</f>
        <v>794191.40999999992</v>
      </c>
      <c r="Q48" s="19">
        <f>VLOOKUP($B48,'[3]table2groupgl_Pivot (2)'!$B$1:$M$152,8,FALSE)</f>
        <v>28</v>
      </c>
      <c r="R48" s="19">
        <f t="shared" si="11"/>
        <v>37312016.990000002</v>
      </c>
      <c r="S48" s="19">
        <f>VLOOKUP($B48,'[3]table2groupgl_Pivot (2)'!$B$1:$M$152,3,FALSE)</f>
        <v>1522658</v>
      </c>
      <c r="T48" s="19">
        <f>VLOOKUP($B48,'[3]table2groupgl_Pivot (2)'!$B$1:$M$152,4,FALSE)</f>
        <v>985364</v>
      </c>
      <c r="U48" s="19">
        <f>VLOOKUP($B48,'[3]table2groupgl_Pivot (2)'!$B$1:$M$152,5,FALSE)</f>
        <v>6429892.7400000002</v>
      </c>
      <c r="V48" s="19">
        <f>VLOOKUP($B48,'[3]table2groupgl_Pivot (2)'!$B$1:$M$152,7,FALSE)</f>
        <v>0</v>
      </c>
      <c r="W48" s="19">
        <f>VLOOKUP($B48,'[3]table2groupgl_Pivot (2)'!$B$1:$M$152,9,FALSE)</f>
        <v>0</v>
      </c>
      <c r="X48" s="19">
        <f t="shared" si="12"/>
        <v>8937914.7400000002</v>
      </c>
      <c r="Y48" s="19">
        <f t="shared" si="13"/>
        <v>46249931.730000004</v>
      </c>
      <c r="Z48" s="208">
        <f t="shared" si="14"/>
        <v>11.751671819613811</v>
      </c>
      <c r="AA48" s="208">
        <f t="shared" si="15"/>
        <v>4.9494702170541407</v>
      </c>
      <c r="AB48" s="208">
        <f t="shared" si="16"/>
        <v>10.369244115776834</v>
      </c>
      <c r="AC48" s="12" t="s">
        <v>1409</v>
      </c>
    </row>
    <row r="49" spans="1:29" x14ac:dyDescent="0.55000000000000004">
      <c r="A49" s="108" t="s">
        <v>178</v>
      </c>
      <c r="B49" s="102" t="str">
        <f t="shared" si="9"/>
        <v>150</v>
      </c>
      <c r="C49" s="19">
        <v>37626111.779999994</v>
      </c>
      <c r="D49" s="19">
        <v>1271946.4399999997</v>
      </c>
      <c r="E49" s="19">
        <v>0</v>
      </c>
      <c r="F49" s="19">
        <v>38898058.219999991</v>
      </c>
      <c r="G49" s="19">
        <v>1451703</v>
      </c>
      <c r="H49" s="19">
        <v>1437340.7</v>
      </c>
      <c r="I49" s="19">
        <v>6436070.8500000006</v>
      </c>
      <c r="J49" s="19">
        <v>0</v>
      </c>
      <c r="K49" s="19">
        <v>0</v>
      </c>
      <c r="L49" s="19">
        <v>9325114.5500000007</v>
      </c>
      <c r="M49" s="19">
        <v>48223172.769999996</v>
      </c>
      <c r="N49" s="65" t="s">
        <v>390</v>
      </c>
      <c r="O49" s="19">
        <f>VLOOKUP($B49,'[3]table2groupgl_Pivot (2)'!$B$1:$M$152,2,FALSE)</f>
        <v>40125458.929999992</v>
      </c>
      <c r="P49" s="19">
        <f>VLOOKUP($B49,'[3]table2groupgl_Pivot (2)'!$B$1:$M$152,6,FALSE)</f>
        <v>1363880.1700000002</v>
      </c>
      <c r="Q49" s="19">
        <f>VLOOKUP($B49,'[3]table2groupgl_Pivot (2)'!$B$1:$M$152,8,FALSE)</f>
        <v>3</v>
      </c>
      <c r="R49" s="19">
        <f t="shared" si="11"/>
        <v>41489342.099999994</v>
      </c>
      <c r="S49" s="19">
        <f>VLOOKUP($B49,'[3]table2groupgl_Pivot (2)'!$B$1:$M$152,3,FALSE)</f>
        <v>1629770</v>
      </c>
      <c r="T49" s="19">
        <f>VLOOKUP($B49,'[3]table2groupgl_Pivot (2)'!$B$1:$M$152,4,FALSE)</f>
        <v>1471140.05</v>
      </c>
      <c r="U49" s="19">
        <f>VLOOKUP($B49,'[3]table2groupgl_Pivot (2)'!$B$1:$M$152,5,FALSE)</f>
        <v>6363282.46</v>
      </c>
      <c r="V49" s="19">
        <f>VLOOKUP($B49,'[3]table2groupgl_Pivot (2)'!$B$1:$M$152,7,FALSE)</f>
        <v>235000</v>
      </c>
      <c r="W49" s="19">
        <f>VLOOKUP($B49,'[3]table2groupgl_Pivot (2)'!$B$1:$M$152,9,FALSE)</f>
        <v>0</v>
      </c>
      <c r="X49" s="19">
        <f t="shared" si="12"/>
        <v>9699192.5099999998</v>
      </c>
      <c r="Y49" s="19">
        <f t="shared" si="13"/>
        <v>51188534.609999992</v>
      </c>
      <c r="Z49" s="208">
        <f t="shared" si="14"/>
        <v>6.6617306842007276</v>
      </c>
      <c r="AA49" s="208">
        <f t="shared" si="15"/>
        <v>4.0115106146336723</v>
      </c>
      <c r="AB49" s="208">
        <f t="shared" si="16"/>
        <v>6.1492466581227747</v>
      </c>
      <c r="AC49" s="12" t="s">
        <v>1409</v>
      </c>
    </row>
    <row r="50" spans="1:29" x14ac:dyDescent="0.55000000000000004">
      <c r="A50" s="108" t="s">
        <v>179</v>
      </c>
      <c r="B50" s="102" t="str">
        <f t="shared" si="9"/>
        <v>151</v>
      </c>
      <c r="C50" s="19">
        <v>47530144.290000007</v>
      </c>
      <c r="D50" s="19">
        <v>1740058.75</v>
      </c>
      <c r="E50" s="19">
        <v>3071.3900000000003</v>
      </c>
      <c r="F50" s="19">
        <v>49273274.430000007</v>
      </c>
      <c r="G50" s="19">
        <v>2115612</v>
      </c>
      <c r="H50" s="19">
        <v>1910818.56</v>
      </c>
      <c r="I50" s="19">
        <v>8150339.5899999999</v>
      </c>
      <c r="J50" s="19">
        <v>0</v>
      </c>
      <c r="K50" s="19">
        <v>0</v>
      </c>
      <c r="L50" s="19">
        <v>12176770.15</v>
      </c>
      <c r="M50" s="19">
        <v>61450044.580000006</v>
      </c>
      <c r="N50" s="65" t="s">
        <v>391</v>
      </c>
      <c r="O50" s="19">
        <f>VLOOKUP($B50,'[3]table2groupgl_Pivot (2)'!$B$1:$M$152,2,FALSE)</f>
        <v>48991002.400000006</v>
      </c>
      <c r="P50" s="19">
        <f>VLOOKUP($B50,'[3]table2groupgl_Pivot (2)'!$B$1:$M$152,6,FALSE)</f>
        <v>2061267.0099999998</v>
      </c>
      <c r="Q50" s="19">
        <f>VLOOKUP($B50,'[3]table2groupgl_Pivot (2)'!$B$1:$M$152,8,FALSE)</f>
        <v>0</v>
      </c>
      <c r="R50" s="19">
        <f t="shared" si="11"/>
        <v>51052269.410000004</v>
      </c>
      <c r="S50" s="19">
        <f>VLOOKUP($B50,'[3]table2groupgl_Pivot (2)'!$B$1:$M$152,3,FALSE)</f>
        <v>2579371</v>
      </c>
      <c r="T50" s="19">
        <f>VLOOKUP($B50,'[3]table2groupgl_Pivot (2)'!$B$1:$M$152,4,FALSE)</f>
        <v>2078044.06</v>
      </c>
      <c r="U50" s="19">
        <f>VLOOKUP($B50,'[3]table2groupgl_Pivot (2)'!$B$1:$M$152,5,FALSE)</f>
        <v>9757922.1599999983</v>
      </c>
      <c r="V50" s="19">
        <f>VLOOKUP($B50,'[3]table2groupgl_Pivot (2)'!$B$1:$M$152,7,FALSE)</f>
        <v>0</v>
      </c>
      <c r="W50" s="19">
        <f>VLOOKUP($B50,'[3]table2groupgl_Pivot (2)'!$B$1:$M$152,9,FALSE)</f>
        <v>0</v>
      </c>
      <c r="X50" s="19">
        <f t="shared" si="12"/>
        <v>14415337.219999999</v>
      </c>
      <c r="Y50" s="19">
        <f t="shared" si="13"/>
        <v>65467606.630000003</v>
      </c>
      <c r="Z50" s="208">
        <f t="shared" si="14"/>
        <v>3.6104663239446828</v>
      </c>
      <c r="AA50" s="208">
        <f t="shared" si="15"/>
        <v>18.383914966153799</v>
      </c>
      <c r="AB50" s="208">
        <f t="shared" si="16"/>
        <v>6.5379318720748056</v>
      </c>
      <c r="AC50" s="12" t="s">
        <v>1409</v>
      </c>
    </row>
    <row r="51" spans="1:29" x14ac:dyDescent="0.55000000000000004">
      <c r="A51" s="108" t="s">
        <v>180</v>
      </c>
      <c r="B51" s="102" t="str">
        <f t="shared" si="9"/>
        <v>152</v>
      </c>
      <c r="C51" s="19">
        <v>34101835.989999995</v>
      </c>
      <c r="D51" s="19">
        <v>1809731.23</v>
      </c>
      <c r="E51" s="19">
        <v>10532.12</v>
      </c>
      <c r="F51" s="19">
        <v>35922099.339999989</v>
      </c>
      <c r="G51" s="19">
        <v>1902845</v>
      </c>
      <c r="H51" s="19">
        <v>1464915</v>
      </c>
      <c r="I51" s="19">
        <v>8408079.620000001</v>
      </c>
      <c r="J51" s="19">
        <v>0</v>
      </c>
      <c r="K51" s="19">
        <v>0</v>
      </c>
      <c r="L51" s="19">
        <v>11775839.620000001</v>
      </c>
      <c r="M51" s="19">
        <v>47697938.959999993</v>
      </c>
      <c r="N51" s="65" t="s">
        <v>392</v>
      </c>
      <c r="O51" s="19">
        <f>VLOOKUP($B51,'[3]table2groupgl_Pivot (2)'!$B$1:$M$152,2,FALSE)</f>
        <v>35798615.030000001</v>
      </c>
      <c r="P51" s="19">
        <f>VLOOKUP($B51,'[3]table2groupgl_Pivot (2)'!$B$1:$M$152,6,FALSE)</f>
        <v>1906600.41</v>
      </c>
      <c r="Q51" s="19">
        <f>VLOOKUP($B51,'[3]table2groupgl_Pivot (2)'!$B$1:$M$152,8,FALSE)</f>
        <v>0</v>
      </c>
      <c r="R51" s="19">
        <f t="shared" si="11"/>
        <v>37705215.439999998</v>
      </c>
      <c r="S51" s="19">
        <f>VLOOKUP($B51,'[3]table2groupgl_Pivot (2)'!$B$1:$M$152,3,FALSE)</f>
        <v>2724710</v>
      </c>
      <c r="T51" s="19">
        <f>VLOOKUP($B51,'[3]table2groupgl_Pivot (2)'!$B$1:$M$152,4,FALSE)</f>
        <v>1622524</v>
      </c>
      <c r="U51" s="19">
        <f>VLOOKUP($B51,'[3]table2groupgl_Pivot (2)'!$B$1:$M$152,5,FALSE)</f>
        <v>8680649.620000001</v>
      </c>
      <c r="V51" s="19">
        <f>VLOOKUP($B51,'[3]table2groupgl_Pivot (2)'!$B$1:$M$152,7,FALSE)</f>
        <v>0</v>
      </c>
      <c r="W51" s="19">
        <f>VLOOKUP($B51,'[3]table2groupgl_Pivot (2)'!$B$1:$M$152,9,FALSE)</f>
        <v>0</v>
      </c>
      <c r="X51" s="19">
        <f t="shared" si="12"/>
        <v>13027883.620000001</v>
      </c>
      <c r="Y51" s="19">
        <f t="shared" si="13"/>
        <v>50733099.060000002</v>
      </c>
      <c r="Z51" s="208">
        <f t="shared" si="14"/>
        <v>4.9638415704019643</v>
      </c>
      <c r="AA51" s="208">
        <f t="shared" si="15"/>
        <v>10.632311923419349</v>
      </c>
      <c r="AB51" s="208">
        <f t="shared" si="16"/>
        <v>6.3632940252310002</v>
      </c>
      <c r="AC51" s="12" t="s">
        <v>1409</v>
      </c>
    </row>
    <row r="52" spans="1:29" x14ac:dyDescent="0.55000000000000004">
      <c r="A52" s="108" t="s">
        <v>181</v>
      </c>
      <c r="B52" s="102" t="str">
        <f t="shared" si="9"/>
        <v>153</v>
      </c>
      <c r="C52" s="19">
        <v>63799365.700000003</v>
      </c>
      <c r="D52" s="19">
        <v>3444124.79</v>
      </c>
      <c r="E52" s="19">
        <v>0</v>
      </c>
      <c r="F52" s="19">
        <v>67243490.49000001</v>
      </c>
      <c r="G52" s="19">
        <v>2387996</v>
      </c>
      <c r="H52" s="19">
        <v>2208498</v>
      </c>
      <c r="I52" s="19">
        <v>7539544.1100000003</v>
      </c>
      <c r="J52" s="19">
        <v>0</v>
      </c>
      <c r="K52" s="19">
        <v>0</v>
      </c>
      <c r="L52" s="19">
        <v>12136038.109999999</v>
      </c>
      <c r="M52" s="19">
        <v>79379528.600000009</v>
      </c>
      <c r="N52" s="65" t="s">
        <v>393</v>
      </c>
      <c r="O52" s="19">
        <f>VLOOKUP($B52,'[3]table2groupgl_Pivot (2)'!$B$1:$M$152,2,FALSE)</f>
        <v>65854416.000000007</v>
      </c>
      <c r="P52" s="19">
        <f>VLOOKUP($B52,'[3]table2groupgl_Pivot (2)'!$B$1:$M$152,6,FALSE)</f>
        <v>3778690.7599999988</v>
      </c>
      <c r="Q52" s="19">
        <f>VLOOKUP($B52,'[3]table2groupgl_Pivot (2)'!$B$1:$M$152,8,FALSE)</f>
        <v>0</v>
      </c>
      <c r="R52" s="19">
        <f t="shared" si="11"/>
        <v>69633106.760000005</v>
      </c>
      <c r="S52" s="19">
        <f>VLOOKUP($B52,'[3]table2groupgl_Pivot (2)'!$B$1:$M$152,3,FALSE)</f>
        <v>2571858</v>
      </c>
      <c r="T52" s="19">
        <f>VLOOKUP($B52,'[3]table2groupgl_Pivot (2)'!$B$1:$M$152,4,FALSE)</f>
        <v>2646903</v>
      </c>
      <c r="U52" s="19">
        <f>VLOOKUP($B52,'[3]table2groupgl_Pivot (2)'!$B$1:$M$152,5,FALSE)</f>
        <v>9096555.1699999999</v>
      </c>
      <c r="V52" s="19">
        <f>VLOOKUP($B52,'[3]table2groupgl_Pivot (2)'!$B$1:$M$152,7,FALSE)</f>
        <v>0</v>
      </c>
      <c r="W52" s="19">
        <f>VLOOKUP($B52,'[3]table2groupgl_Pivot (2)'!$B$1:$M$152,9,FALSE)</f>
        <v>0</v>
      </c>
      <c r="X52" s="19">
        <f t="shared" si="12"/>
        <v>14315316.17</v>
      </c>
      <c r="Y52" s="19">
        <f t="shared" si="13"/>
        <v>83948422.930000007</v>
      </c>
      <c r="Z52" s="208">
        <f t="shared" si="14"/>
        <v>3.5536767240769027</v>
      </c>
      <c r="AA52" s="208">
        <f t="shared" si="15"/>
        <v>17.957079899117097</v>
      </c>
      <c r="AB52" s="208">
        <f t="shared" si="16"/>
        <v>5.7557589602516206</v>
      </c>
      <c r="AC52" s="12" t="s">
        <v>1409</v>
      </c>
    </row>
    <row r="53" spans="1:29" x14ac:dyDescent="0.55000000000000004">
      <c r="A53" s="108" t="s">
        <v>182</v>
      </c>
      <c r="B53" s="102" t="str">
        <f t="shared" si="9"/>
        <v>154</v>
      </c>
      <c r="C53" s="19">
        <v>25704202.949999999</v>
      </c>
      <c r="D53" s="19">
        <v>907632.41000000015</v>
      </c>
      <c r="E53" s="19">
        <v>354.53</v>
      </c>
      <c r="F53" s="19">
        <v>26612189.890000001</v>
      </c>
      <c r="G53" s="19">
        <v>0</v>
      </c>
      <c r="H53" s="19">
        <v>1121744</v>
      </c>
      <c r="I53" s="19">
        <v>9664744.3300000001</v>
      </c>
      <c r="J53" s="19">
        <v>0</v>
      </c>
      <c r="K53" s="19">
        <v>0</v>
      </c>
      <c r="L53" s="19">
        <v>10786488.33</v>
      </c>
      <c r="M53" s="19">
        <v>37398678.219999999</v>
      </c>
      <c r="N53" s="65" t="s">
        <v>394</v>
      </c>
      <c r="O53" s="19">
        <f>VLOOKUP($B53,'[3]table2groupgl_Pivot (2)'!$B$1:$M$152,2,FALSE)</f>
        <v>25141132.799999997</v>
      </c>
      <c r="P53" s="19">
        <f>VLOOKUP($B53,'[3]table2groupgl_Pivot (2)'!$B$1:$M$152,6,FALSE)</f>
        <v>1472698.6999999995</v>
      </c>
      <c r="Q53" s="19">
        <f>VLOOKUP($B53,'[3]table2groupgl_Pivot (2)'!$B$1:$M$152,8,FALSE)</f>
        <v>0</v>
      </c>
      <c r="R53" s="19">
        <f t="shared" si="11"/>
        <v>26613831.499999996</v>
      </c>
      <c r="S53" s="19">
        <f>VLOOKUP($B53,'[3]table2groupgl_Pivot (2)'!$B$1:$M$152,3,FALSE)</f>
        <v>0</v>
      </c>
      <c r="T53" s="19">
        <f>VLOOKUP($B53,'[3]table2groupgl_Pivot (2)'!$B$1:$M$152,4,FALSE)</f>
        <v>1049388</v>
      </c>
      <c r="U53" s="19">
        <f>VLOOKUP($B53,'[3]table2groupgl_Pivot (2)'!$B$1:$M$152,5,FALSE)</f>
        <v>9399120.0700000003</v>
      </c>
      <c r="V53" s="19">
        <f>VLOOKUP($B53,'[3]table2groupgl_Pivot (2)'!$B$1:$M$152,7,FALSE)</f>
        <v>0</v>
      </c>
      <c r="W53" s="19">
        <f>VLOOKUP($B53,'[3]table2groupgl_Pivot (2)'!$B$1:$M$152,9,FALSE)</f>
        <v>0</v>
      </c>
      <c r="X53" s="19">
        <f t="shared" si="12"/>
        <v>10448508.07</v>
      </c>
      <c r="Y53" s="19">
        <f t="shared" si="13"/>
        <v>37062339.569999993</v>
      </c>
      <c r="Z53" s="208">
        <f t="shared" si="14"/>
        <v>6.1686392844075661E-3</v>
      </c>
      <c r="AA53" s="208">
        <f t="shared" si="15"/>
        <v>-3.133366946311801</v>
      </c>
      <c r="AB53" s="208">
        <f t="shared" si="16"/>
        <v>-0.89933298717530441</v>
      </c>
      <c r="AC53" s="12" t="s">
        <v>1409</v>
      </c>
    </row>
    <row r="54" spans="1:29" x14ac:dyDescent="0.55000000000000004">
      <c r="A54" s="108" t="s">
        <v>183</v>
      </c>
      <c r="B54" s="102" t="str">
        <f t="shared" si="9"/>
        <v>156</v>
      </c>
      <c r="C54" s="19">
        <v>53489484.950000003</v>
      </c>
      <c r="D54" s="19">
        <v>1665038.8000000003</v>
      </c>
      <c r="E54" s="19">
        <v>5827.76</v>
      </c>
      <c r="F54" s="19">
        <v>55160351.509999998</v>
      </c>
      <c r="G54" s="19">
        <v>1882599</v>
      </c>
      <c r="H54" s="19">
        <v>1677498.35</v>
      </c>
      <c r="I54" s="19">
        <v>7963448.5300000003</v>
      </c>
      <c r="J54" s="19">
        <v>0</v>
      </c>
      <c r="K54" s="19">
        <v>0</v>
      </c>
      <c r="L54" s="19">
        <v>11523545.880000001</v>
      </c>
      <c r="M54" s="19">
        <v>66683897.390000001</v>
      </c>
      <c r="N54" s="65" t="s">
        <v>395</v>
      </c>
      <c r="O54" s="19">
        <f>VLOOKUP($B54,'[3]table2groupgl_Pivot (2)'!$B$1:$M$152,2,FALSE)</f>
        <v>57732061.849999994</v>
      </c>
      <c r="P54" s="19">
        <f>VLOOKUP($B54,'[3]table2groupgl_Pivot (2)'!$B$1:$M$152,6,FALSE)</f>
        <v>1907637.4499999995</v>
      </c>
      <c r="Q54" s="19">
        <f>VLOOKUP($B54,'[3]table2groupgl_Pivot (2)'!$B$1:$M$152,8,FALSE)</f>
        <v>0</v>
      </c>
      <c r="R54" s="19">
        <f t="shared" si="11"/>
        <v>59639699.299999997</v>
      </c>
      <c r="S54" s="19">
        <f>VLOOKUP($B54,'[3]table2groupgl_Pivot (2)'!$B$1:$M$152,3,FALSE)</f>
        <v>2196450</v>
      </c>
      <c r="T54" s="19">
        <f>VLOOKUP($B54,'[3]table2groupgl_Pivot (2)'!$B$1:$M$152,4,FALSE)</f>
        <v>1948775.25</v>
      </c>
      <c r="U54" s="19">
        <f>VLOOKUP($B54,'[3]table2groupgl_Pivot (2)'!$B$1:$M$152,5,FALSE)</f>
        <v>9079770.9199999999</v>
      </c>
      <c r="V54" s="19">
        <f>VLOOKUP($B54,'[3]table2groupgl_Pivot (2)'!$B$1:$M$152,7,FALSE)</f>
        <v>0</v>
      </c>
      <c r="W54" s="19">
        <f>VLOOKUP($B54,'[3]table2groupgl_Pivot (2)'!$B$1:$M$152,9,FALSE)</f>
        <v>0</v>
      </c>
      <c r="X54" s="19">
        <f t="shared" si="12"/>
        <v>13224996.17</v>
      </c>
      <c r="Y54" s="19">
        <f t="shared" si="13"/>
        <v>72864695.469999999</v>
      </c>
      <c r="Z54" s="208">
        <f t="shared" si="14"/>
        <v>8.1205932655957422</v>
      </c>
      <c r="AA54" s="208">
        <f t="shared" si="15"/>
        <v>14.764989072964051</v>
      </c>
      <c r="AB54" s="208">
        <f t="shared" si="16"/>
        <v>9.2688014976864235</v>
      </c>
      <c r="AC54" s="12" t="s">
        <v>1409</v>
      </c>
    </row>
    <row r="55" spans="1:29" x14ac:dyDescent="0.55000000000000004">
      <c r="A55" s="108" t="s">
        <v>184</v>
      </c>
      <c r="B55" s="102" t="str">
        <f t="shared" si="9"/>
        <v>157</v>
      </c>
      <c r="C55" s="19">
        <v>28952197.909999996</v>
      </c>
      <c r="D55" s="19">
        <v>686358.63</v>
      </c>
      <c r="E55" s="19">
        <v>0</v>
      </c>
      <c r="F55" s="19">
        <v>29638556.539999995</v>
      </c>
      <c r="G55" s="19">
        <v>969875</v>
      </c>
      <c r="H55" s="19">
        <v>957178</v>
      </c>
      <c r="I55" s="19">
        <v>4916858.01</v>
      </c>
      <c r="J55" s="19">
        <v>0</v>
      </c>
      <c r="K55" s="19">
        <v>0</v>
      </c>
      <c r="L55" s="19">
        <v>6843911.0099999998</v>
      </c>
      <c r="M55" s="19">
        <v>36482467.549999997</v>
      </c>
      <c r="N55" s="65" t="s">
        <v>396</v>
      </c>
      <c r="O55" s="19">
        <f>VLOOKUP($B55,'[3]table2groupgl_Pivot (2)'!$B$1:$M$152,2,FALSE)</f>
        <v>30572987.899999995</v>
      </c>
      <c r="P55" s="19">
        <f>VLOOKUP($B55,'[3]table2groupgl_Pivot (2)'!$B$1:$M$152,6,FALSE)</f>
        <v>913539.82999999984</v>
      </c>
      <c r="Q55" s="19">
        <f>VLOOKUP($B55,'[3]table2groupgl_Pivot (2)'!$B$1:$M$152,8,FALSE)</f>
        <v>8820.26</v>
      </c>
      <c r="R55" s="19">
        <f t="shared" si="11"/>
        <v>31495347.989999995</v>
      </c>
      <c r="S55" s="19">
        <f>VLOOKUP($B55,'[3]table2groupgl_Pivot (2)'!$B$1:$M$152,3,FALSE)</f>
        <v>833140</v>
      </c>
      <c r="T55" s="19">
        <f>VLOOKUP($B55,'[3]table2groupgl_Pivot (2)'!$B$1:$M$152,4,FALSE)</f>
        <v>1053965</v>
      </c>
      <c r="U55" s="19">
        <f>VLOOKUP($B55,'[3]table2groupgl_Pivot (2)'!$B$1:$M$152,5,FALSE)</f>
        <v>5316068</v>
      </c>
      <c r="V55" s="19">
        <f>VLOOKUP($B55,'[3]table2groupgl_Pivot (2)'!$B$1:$M$152,7,FALSE)</f>
        <v>0</v>
      </c>
      <c r="W55" s="19">
        <f>VLOOKUP($B55,'[3]table2groupgl_Pivot (2)'!$B$1:$M$152,9,FALSE)</f>
        <v>0</v>
      </c>
      <c r="X55" s="19">
        <f t="shared" si="12"/>
        <v>7203173</v>
      </c>
      <c r="Y55" s="19">
        <f t="shared" si="13"/>
        <v>38698520.989999995</v>
      </c>
      <c r="Z55" s="208">
        <f t="shared" si="14"/>
        <v>6.2647836695221182</v>
      </c>
      <c r="AA55" s="208">
        <f t="shared" si="15"/>
        <v>5.2493667652174842</v>
      </c>
      <c r="AB55" s="208">
        <f t="shared" si="16"/>
        <v>6.0742970221596151</v>
      </c>
      <c r="AC55" s="12" t="s">
        <v>1409</v>
      </c>
    </row>
    <row r="56" spans="1:29" x14ac:dyDescent="0.55000000000000004">
      <c r="A56" s="108" t="s">
        <v>185</v>
      </c>
      <c r="B56" s="102" t="str">
        <f t="shared" si="9"/>
        <v>158</v>
      </c>
      <c r="C56" s="19">
        <v>36674864.179999992</v>
      </c>
      <c r="D56" s="19">
        <v>1595411</v>
      </c>
      <c r="E56" s="19">
        <v>12</v>
      </c>
      <c r="F56" s="19">
        <v>38270287.179999992</v>
      </c>
      <c r="G56" s="19">
        <v>1539015</v>
      </c>
      <c r="H56" s="19">
        <v>1205164.25</v>
      </c>
      <c r="I56" s="19">
        <v>5676840.8799999999</v>
      </c>
      <c r="J56" s="19">
        <v>0</v>
      </c>
      <c r="K56" s="19">
        <v>0</v>
      </c>
      <c r="L56" s="19">
        <v>8421020.129999999</v>
      </c>
      <c r="M56" s="19">
        <v>46691307.309999987</v>
      </c>
      <c r="N56" s="65" t="s">
        <v>397</v>
      </c>
      <c r="O56" s="19">
        <f>VLOOKUP($B56,'[3]table2groupgl_Pivot (2)'!$B$1:$M$152,2,FALSE)</f>
        <v>37632626.25</v>
      </c>
      <c r="P56" s="19">
        <f>VLOOKUP($B56,'[3]table2groupgl_Pivot (2)'!$B$1:$M$152,6,FALSE)</f>
        <v>1429662.46</v>
      </c>
      <c r="Q56" s="19">
        <f>VLOOKUP($B56,'[3]table2groupgl_Pivot (2)'!$B$1:$M$152,8,FALSE)</f>
        <v>1975.36</v>
      </c>
      <c r="R56" s="19">
        <f t="shared" si="11"/>
        <v>39064264.07</v>
      </c>
      <c r="S56" s="19">
        <f>VLOOKUP($B56,'[3]table2groupgl_Pivot (2)'!$B$1:$M$152,3,FALSE)</f>
        <v>1293537</v>
      </c>
      <c r="T56" s="19">
        <f>VLOOKUP($B56,'[3]table2groupgl_Pivot (2)'!$B$1:$M$152,4,FALSE)</f>
        <v>1292864.25</v>
      </c>
      <c r="U56" s="19">
        <f>VLOOKUP($B56,'[3]table2groupgl_Pivot (2)'!$B$1:$M$152,5,FALSE)</f>
        <v>6174457.4200000009</v>
      </c>
      <c r="V56" s="19">
        <f>VLOOKUP($B56,'[3]table2groupgl_Pivot (2)'!$B$1:$M$152,7,FALSE)</f>
        <v>0</v>
      </c>
      <c r="W56" s="19">
        <f>VLOOKUP($B56,'[3]table2groupgl_Pivot (2)'!$B$1:$M$152,9,FALSE)</f>
        <v>0</v>
      </c>
      <c r="X56" s="19">
        <f t="shared" si="12"/>
        <v>8760858.6700000018</v>
      </c>
      <c r="Y56" s="19">
        <f t="shared" si="13"/>
        <v>47825122.740000002</v>
      </c>
      <c r="Z56" s="208">
        <f t="shared" si="14"/>
        <v>2.0746562111374471</v>
      </c>
      <c r="AA56" s="208">
        <f t="shared" si="15"/>
        <v>4.0355982381436588</v>
      </c>
      <c r="AB56" s="208">
        <f t="shared" si="16"/>
        <v>2.4283223052038698</v>
      </c>
      <c r="AC56" s="12" t="s">
        <v>1409</v>
      </c>
    </row>
    <row r="57" spans="1:29" x14ac:dyDescent="0.55000000000000004">
      <c r="A57" s="108" t="s">
        <v>186</v>
      </c>
      <c r="B57" s="102" t="str">
        <f t="shared" si="9"/>
        <v>159</v>
      </c>
      <c r="C57" s="19">
        <v>30846684.120000001</v>
      </c>
      <c r="D57" s="19">
        <v>1538321.1299999997</v>
      </c>
      <c r="E57" s="19">
        <v>934.82</v>
      </c>
      <c r="F57" s="19">
        <v>32385940.07</v>
      </c>
      <c r="G57" s="19">
        <v>1796062</v>
      </c>
      <c r="H57" s="19">
        <v>1384223.29</v>
      </c>
      <c r="I57" s="19">
        <v>6726540.7000000002</v>
      </c>
      <c r="J57" s="19">
        <v>0</v>
      </c>
      <c r="K57" s="19">
        <v>0</v>
      </c>
      <c r="L57" s="19">
        <v>9906825.9900000002</v>
      </c>
      <c r="M57" s="19">
        <v>42292766.060000002</v>
      </c>
      <c r="N57" s="65" t="s">
        <v>398</v>
      </c>
      <c r="O57" s="19">
        <f>VLOOKUP($B57,'[3]table2groupgl_Pivot (2)'!$B$1:$M$152,2,FALSE)</f>
        <v>33196559.460000001</v>
      </c>
      <c r="P57" s="19">
        <f>VLOOKUP($B57,'[3]table2groupgl_Pivot (2)'!$B$1:$M$152,6,FALSE)</f>
        <v>1712803.8799999994</v>
      </c>
      <c r="Q57" s="19">
        <f>VLOOKUP($B57,'[3]table2groupgl_Pivot (2)'!$B$1:$M$152,8,FALSE)</f>
        <v>19324.599999999999</v>
      </c>
      <c r="R57" s="19">
        <f t="shared" si="11"/>
        <v>34928687.940000005</v>
      </c>
      <c r="S57" s="19">
        <f>VLOOKUP($B57,'[3]table2groupgl_Pivot (2)'!$B$1:$M$152,3,FALSE)</f>
        <v>1656025</v>
      </c>
      <c r="T57" s="19">
        <f>VLOOKUP($B57,'[3]table2groupgl_Pivot (2)'!$B$1:$M$152,4,FALSE)</f>
        <v>1411644</v>
      </c>
      <c r="U57" s="19">
        <f>VLOOKUP($B57,'[3]table2groupgl_Pivot (2)'!$B$1:$M$152,5,FALSE)</f>
        <v>6738191.3100000005</v>
      </c>
      <c r="V57" s="19">
        <f>VLOOKUP($B57,'[3]table2groupgl_Pivot (2)'!$B$1:$M$152,7,FALSE)</f>
        <v>0</v>
      </c>
      <c r="W57" s="19">
        <f>VLOOKUP($B57,'[3]table2groupgl_Pivot (2)'!$B$1:$M$152,9,FALSE)</f>
        <v>410</v>
      </c>
      <c r="X57" s="19">
        <f t="shared" si="12"/>
        <v>9806270.3100000005</v>
      </c>
      <c r="Y57" s="19">
        <f t="shared" si="13"/>
        <v>44734958.250000007</v>
      </c>
      <c r="Z57" s="208">
        <f t="shared" si="14"/>
        <v>7.8513943535498081</v>
      </c>
      <c r="AA57" s="208">
        <f t="shared" si="15"/>
        <v>-1.015014093328187</v>
      </c>
      <c r="AB57" s="208">
        <f t="shared" si="16"/>
        <v>5.7744915206901108</v>
      </c>
      <c r="AC57" s="12" t="s">
        <v>1409</v>
      </c>
    </row>
    <row r="58" spans="1:29" x14ac:dyDescent="0.55000000000000004">
      <c r="A58" s="108" t="s">
        <v>187</v>
      </c>
      <c r="B58" s="102" t="str">
        <f t="shared" si="9"/>
        <v>161</v>
      </c>
      <c r="C58" s="19">
        <v>37591676.840000004</v>
      </c>
      <c r="D58" s="19">
        <v>1413266.9000000001</v>
      </c>
      <c r="E58" s="19">
        <v>763.12</v>
      </c>
      <c r="F58" s="19">
        <v>39005706.859999999</v>
      </c>
      <c r="G58" s="19">
        <v>1762100</v>
      </c>
      <c r="H58" s="19">
        <v>1252085</v>
      </c>
      <c r="I58" s="19">
        <v>5415511.7299999995</v>
      </c>
      <c r="J58" s="19">
        <v>0</v>
      </c>
      <c r="K58" s="19">
        <v>0</v>
      </c>
      <c r="L58" s="19">
        <v>8429696.7300000004</v>
      </c>
      <c r="M58" s="19">
        <v>47435403.590000004</v>
      </c>
      <c r="N58" s="65" t="s">
        <v>399</v>
      </c>
      <c r="O58" s="19">
        <f>VLOOKUP($B58,'[3]table2groupgl_Pivot (2)'!$B$1:$M$152,2,FALSE)</f>
        <v>40142121.440000005</v>
      </c>
      <c r="P58" s="19">
        <f>VLOOKUP($B58,'[3]table2groupgl_Pivot (2)'!$B$1:$M$152,6,FALSE)</f>
        <v>1482855.4500000004</v>
      </c>
      <c r="Q58" s="19">
        <f>VLOOKUP($B58,'[3]table2groupgl_Pivot (2)'!$B$1:$M$152,8,FALSE)</f>
        <v>77</v>
      </c>
      <c r="R58" s="19">
        <f t="shared" si="11"/>
        <v>41625053.890000008</v>
      </c>
      <c r="S58" s="19">
        <f>VLOOKUP($B58,'[3]table2groupgl_Pivot (2)'!$B$1:$M$152,3,FALSE)</f>
        <v>1660969</v>
      </c>
      <c r="T58" s="19">
        <f>VLOOKUP($B58,'[3]table2groupgl_Pivot (2)'!$B$1:$M$152,4,FALSE)</f>
        <v>1383559</v>
      </c>
      <c r="U58" s="19">
        <f>VLOOKUP($B58,'[3]table2groupgl_Pivot (2)'!$B$1:$M$152,5,FALSE)</f>
        <v>5227701.3599999994</v>
      </c>
      <c r="V58" s="19">
        <f>VLOOKUP($B58,'[3]table2groupgl_Pivot (2)'!$B$1:$M$152,7,FALSE)</f>
        <v>0</v>
      </c>
      <c r="W58" s="19">
        <f>VLOOKUP($B58,'[3]table2groupgl_Pivot (2)'!$B$1:$M$152,9,FALSE)</f>
        <v>0</v>
      </c>
      <c r="X58" s="19">
        <f t="shared" si="12"/>
        <v>8272229.3599999994</v>
      </c>
      <c r="Y58" s="19">
        <f t="shared" si="13"/>
        <v>49897283.250000007</v>
      </c>
      <c r="Z58" s="208">
        <f t="shared" si="14"/>
        <v>6.7152917889718475</v>
      </c>
      <c r="AA58" s="208">
        <f t="shared" si="15"/>
        <v>-1.8680075338843303</v>
      </c>
      <c r="AB58" s="208">
        <f t="shared" si="16"/>
        <v>5.189962504122132</v>
      </c>
      <c r="AC58" s="12" t="s">
        <v>1409</v>
      </c>
    </row>
    <row r="59" spans="1:29" x14ac:dyDescent="0.55000000000000004">
      <c r="A59" s="108" t="s">
        <v>188</v>
      </c>
      <c r="B59" s="102" t="str">
        <f t="shared" si="9"/>
        <v>162</v>
      </c>
      <c r="C59" s="19">
        <v>42739029.909999996</v>
      </c>
      <c r="D59" s="19">
        <v>2159956.11</v>
      </c>
      <c r="E59" s="19">
        <v>0</v>
      </c>
      <c r="F59" s="19">
        <v>44898986.019999996</v>
      </c>
      <c r="G59" s="19">
        <v>1476116</v>
      </c>
      <c r="H59" s="19">
        <v>1714701.25</v>
      </c>
      <c r="I59" s="19">
        <v>6059722.2400000002</v>
      </c>
      <c r="J59" s="19">
        <v>0</v>
      </c>
      <c r="K59" s="19">
        <v>0</v>
      </c>
      <c r="L59" s="19">
        <v>9250539.4900000002</v>
      </c>
      <c r="M59" s="19">
        <v>54149525.509999998</v>
      </c>
      <c r="N59" s="65" t="s">
        <v>400</v>
      </c>
      <c r="O59" s="19">
        <f>VLOOKUP($B59,'[3]table2groupgl_Pivot (2)'!$B$1:$M$152,2,FALSE)</f>
        <v>45454958.409999989</v>
      </c>
      <c r="P59" s="19">
        <f>VLOOKUP($B59,'[3]table2groupgl_Pivot (2)'!$B$1:$M$152,6,FALSE)</f>
        <v>1872068.8300000008</v>
      </c>
      <c r="Q59" s="19">
        <f>VLOOKUP($B59,'[3]table2groupgl_Pivot (2)'!$B$1:$M$152,8,FALSE)</f>
        <v>92</v>
      </c>
      <c r="R59" s="19">
        <f t="shared" si="11"/>
        <v>47327119.239999987</v>
      </c>
      <c r="S59" s="19">
        <f>VLOOKUP($B59,'[3]table2groupgl_Pivot (2)'!$B$1:$M$152,3,FALSE)</f>
        <v>1263985</v>
      </c>
      <c r="T59" s="19">
        <f>VLOOKUP($B59,'[3]table2groupgl_Pivot (2)'!$B$1:$M$152,4,FALSE)</f>
        <v>1470511.15</v>
      </c>
      <c r="U59" s="19">
        <f>VLOOKUP($B59,'[3]table2groupgl_Pivot (2)'!$B$1:$M$152,5,FALSE)</f>
        <v>5689988.6399999997</v>
      </c>
      <c r="V59" s="19">
        <f>VLOOKUP($B59,'[3]table2groupgl_Pivot (2)'!$B$1:$M$152,7,FALSE)</f>
        <v>0</v>
      </c>
      <c r="W59" s="19">
        <f>VLOOKUP($B59,'[3]table2groupgl_Pivot (2)'!$B$1:$M$152,9,FALSE)</f>
        <v>0</v>
      </c>
      <c r="X59" s="19">
        <f t="shared" si="12"/>
        <v>8424484.7899999991</v>
      </c>
      <c r="Y59" s="19">
        <f t="shared" si="13"/>
        <v>55751604.029999986</v>
      </c>
      <c r="Z59" s="208">
        <f t="shared" si="14"/>
        <v>5.4079912159227677</v>
      </c>
      <c r="AA59" s="208">
        <f t="shared" si="15"/>
        <v>-8.9298002661680567</v>
      </c>
      <c r="AB59" s="208">
        <f t="shared" si="16"/>
        <v>2.9586196830185085</v>
      </c>
      <c r="AC59" s="12" t="s">
        <v>1409</v>
      </c>
    </row>
    <row r="60" spans="1:29" x14ac:dyDescent="0.55000000000000004">
      <c r="A60" s="109" t="s">
        <v>189</v>
      </c>
      <c r="B60" s="102" t="str">
        <f t="shared" si="9"/>
        <v>163</v>
      </c>
      <c r="C60" s="19">
        <v>41711101.68999999</v>
      </c>
      <c r="D60" s="19">
        <v>1791711.42</v>
      </c>
      <c r="E60" s="19">
        <v>0</v>
      </c>
      <c r="F60" s="19">
        <v>43502813.109999992</v>
      </c>
      <c r="G60" s="19">
        <v>1193410</v>
      </c>
      <c r="H60" s="19">
        <v>1003175</v>
      </c>
      <c r="I60" s="19">
        <v>5319743.6900000004</v>
      </c>
      <c r="J60" s="19">
        <v>0</v>
      </c>
      <c r="K60" s="19">
        <v>0</v>
      </c>
      <c r="L60" s="19">
        <v>7516328.6900000004</v>
      </c>
      <c r="M60" s="19">
        <v>51019141.79999999</v>
      </c>
      <c r="N60" s="65" t="s">
        <v>401</v>
      </c>
      <c r="O60" s="19">
        <f>VLOOKUP($B60,'[3]table2groupgl_Pivot (2)'!$B$1:$M$152,2,FALSE)</f>
        <v>43135399.299999997</v>
      </c>
      <c r="P60" s="19">
        <f>VLOOKUP($B60,'[3]table2groupgl_Pivot (2)'!$B$1:$M$152,6,FALSE)</f>
        <v>1917637.7900000003</v>
      </c>
      <c r="Q60" s="19">
        <f>VLOOKUP($B60,'[3]table2groupgl_Pivot (2)'!$B$1:$M$152,8,FALSE)</f>
        <v>36</v>
      </c>
      <c r="R60" s="19">
        <f t="shared" si="11"/>
        <v>45053073.089999996</v>
      </c>
      <c r="S60" s="19">
        <f>VLOOKUP($B60,'[3]table2groupgl_Pivot (2)'!$B$1:$M$152,3,FALSE)</f>
        <v>2882136</v>
      </c>
      <c r="T60" s="19">
        <f>VLOOKUP($B60,'[3]table2groupgl_Pivot (2)'!$B$1:$M$152,4,FALSE)</f>
        <v>1196518.22</v>
      </c>
      <c r="U60" s="19">
        <f>VLOOKUP($B60,'[3]table2groupgl_Pivot (2)'!$B$1:$M$152,5,FALSE)</f>
        <v>4456869.55</v>
      </c>
      <c r="V60" s="19">
        <f>VLOOKUP($B60,'[3]table2groupgl_Pivot (2)'!$B$1:$M$152,7,FALSE)</f>
        <v>0</v>
      </c>
      <c r="W60" s="19">
        <f>VLOOKUP($B60,'[3]table2groupgl_Pivot (2)'!$B$1:$M$152,9,FALSE)</f>
        <v>0</v>
      </c>
      <c r="X60" s="19">
        <f t="shared" si="12"/>
        <v>8535523.7699999996</v>
      </c>
      <c r="Y60" s="19">
        <f t="shared" si="13"/>
        <v>53588596.859999999</v>
      </c>
      <c r="Z60" s="208">
        <f t="shared" si="14"/>
        <v>3.5635855917640553</v>
      </c>
      <c r="AA60" s="208">
        <f t="shared" si="15"/>
        <v>13.559746014779444</v>
      </c>
      <c r="AB60" s="208">
        <f t="shared" si="16"/>
        <v>5.0362569211229076</v>
      </c>
      <c r="AC60" s="12" t="s">
        <v>1409</v>
      </c>
    </row>
    <row r="61" spans="1:29" x14ac:dyDescent="0.55000000000000004">
      <c r="A61" s="108" t="s">
        <v>190</v>
      </c>
      <c r="B61" s="102" t="str">
        <f t="shared" si="9"/>
        <v>164</v>
      </c>
      <c r="C61" s="19">
        <v>41037468.150000006</v>
      </c>
      <c r="D61" s="19">
        <v>2666672.63</v>
      </c>
      <c r="E61" s="19">
        <v>6089.79</v>
      </c>
      <c r="F61" s="19">
        <v>43710230.570000008</v>
      </c>
      <c r="G61" s="19">
        <v>2087674</v>
      </c>
      <c r="H61" s="19">
        <v>1679634</v>
      </c>
      <c r="I61" s="19">
        <v>6480897.04</v>
      </c>
      <c r="J61" s="19">
        <v>0</v>
      </c>
      <c r="K61" s="19">
        <v>0</v>
      </c>
      <c r="L61" s="19">
        <v>10248205.039999999</v>
      </c>
      <c r="M61" s="19">
        <v>53958435.610000007</v>
      </c>
      <c r="N61" s="65" t="s">
        <v>402</v>
      </c>
      <c r="O61" s="19">
        <f>VLOOKUP($B61,'[3]table2groupgl_Pivot (2)'!$B$1:$M$152,2,FALSE)</f>
        <v>42920403.709999993</v>
      </c>
      <c r="P61" s="19">
        <f>VLOOKUP($B61,'[3]table2groupgl_Pivot (2)'!$B$1:$M$152,6,FALSE)</f>
        <v>2662470.59</v>
      </c>
      <c r="Q61" s="19">
        <f>VLOOKUP($B61,'[3]table2groupgl_Pivot (2)'!$B$1:$M$152,8,FALSE)</f>
        <v>1525.74</v>
      </c>
      <c r="R61" s="19">
        <f t="shared" si="11"/>
        <v>45584400.039999999</v>
      </c>
      <c r="S61" s="19">
        <f>VLOOKUP($B61,'[3]table2groupgl_Pivot (2)'!$B$1:$M$152,3,FALSE)</f>
        <v>5128254.9000000004</v>
      </c>
      <c r="T61" s="19">
        <f>VLOOKUP($B61,'[3]table2groupgl_Pivot (2)'!$B$1:$M$152,4,FALSE)</f>
        <v>1805034</v>
      </c>
      <c r="U61" s="19">
        <f>VLOOKUP($B61,'[3]table2groupgl_Pivot (2)'!$B$1:$M$152,5,FALSE)</f>
        <v>4286007.9499999993</v>
      </c>
      <c r="V61" s="19">
        <f>VLOOKUP($B61,'[3]table2groupgl_Pivot (2)'!$B$1:$M$152,7,FALSE)</f>
        <v>0</v>
      </c>
      <c r="W61" s="19">
        <f>VLOOKUP($B61,'[3]table2groupgl_Pivot (2)'!$B$1:$M$152,9,FALSE)</f>
        <v>0</v>
      </c>
      <c r="X61" s="19">
        <f t="shared" si="12"/>
        <v>11219296.85</v>
      </c>
      <c r="Y61" s="19">
        <f t="shared" si="13"/>
        <v>56803696.890000001</v>
      </c>
      <c r="Z61" s="208">
        <f t="shared" si="14"/>
        <v>4.2877135296703397</v>
      </c>
      <c r="AA61" s="208">
        <f t="shared" si="15"/>
        <v>9.4757258096389592</v>
      </c>
      <c r="AB61" s="208">
        <f t="shared" si="16"/>
        <v>5.2730611031145012</v>
      </c>
      <c r="AC61" s="12" t="s">
        <v>1409</v>
      </c>
    </row>
    <row r="62" spans="1:29" x14ac:dyDescent="0.55000000000000004">
      <c r="A62" s="108" t="s">
        <v>191</v>
      </c>
      <c r="B62" s="102" t="str">
        <f t="shared" si="9"/>
        <v>165</v>
      </c>
      <c r="C62" s="19">
        <v>42545376.650000006</v>
      </c>
      <c r="D62" s="19">
        <v>1839774.820000001</v>
      </c>
      <c r="E62" s="19">
        <v>3624020</v>
      </c>
      <c r="F62" s="19">
        <v>48009171.470000006</v>
      </c>
      <c r="G62" s="19">
        <v>1807010</v>
      </c>
      <c r="H62" s="19">
        <v>1404924</v>
      </c>
      <c r="I62" s="19">
        <v>5876148.1999999993</v>
      </c>
      <c r="J62" s="19">
        <v>0</v>
      </c>
      <c r="K62" s="19">
        <v>0</v>
      </c>
      <c r="L62" s="19">
        <v>9088082.1999999993</v>
      </c>
      <c r="M62" s="19">
        <v>57097253.670000002</v>
      </c>
      <c r="N62" s="65" t="s">
        <v>403</v>
      </c>
      <c r="O62" s="19">
        <f>VLOOKUP($B62,'[3]table2groupgl_Pivot (2)'!$B$1:$M$152,2,FALSE)</f>
        <v>42638723.670000002</v>
      </c>
      <c r="P62" s="19">
        <f>VLOOKUP($B62,'[3]table2groupgl_Pivot (2)'!$B$1:$M$152,6,FALSE)</f>
        <v>1805610.4799999995</v>
      </c>
      <c r="Q62" s="19">
        <f>VLOOKUP($B62,'[3]table2groupgl_Pivot (2)'!$B$1:$M$152,8,FALSE)</f>
        <v>16</v>
      </c>
      <c r="R62" s="19">
        <f t="shared" si="11"/>
        <v>44444350.149999999</v>
      </c>
      <c r="S62" s="19">
        <f>VLOOKUP($B62,'[3]table2groupgl_Pivot (2)'!$B$1:$M$152,3,FALSE)</f>
        <v>1080405</v>
      </c>
      <c r="T62" s="19">
        <f>VLOOKUP($B62,'[3]table2groupgl_Pivot (2)'!$B$1:$M$152,4,FALSE)</f>
        <v>1209948</v>
      </c>
      <c r="U62" s="19">
        <f>VLOOKUP($B62,'[3]table2groupgl_Pivot (2)'!$B$1:$M$152,5,FALSE)</f>
        <v>4860443.7499999991</v>
      </c>
      <c r="V62" s="19">
        <f>VLOOKUP($B62,'[3]table2groupgl_Pivot (2)'!$B$1:$M$152,7,FALSE)</f>
        <v>0</v>
      </c>
      <c r="W62" s="19">
        <f>VLOOKUP($B62,'[3]table2groupgl_Pivot (2)'!$B$1:$M$152,9,FALSE)</f>
        <v>0</v>
      </c>
      <c r="X62" s="19">
        <f t="shared" si="12"/>
        <v>7150796.7499999991</v>
      </c>
      <c r="Y62" s="19">
        <f t="shared" si="13"/>
        <v>51595146.899999999</v>
      </c>
      <c r="Z62" s="208">
        <f t="shared" si="14"/>
        <v>-7.42529231571429</v>
      </c>
      <c r="AA62" s="208">
        <f t="shared" si="15"/>
        <v>-21.316768569720907</v>
      </c>
      <c r="AB62" s="208">
        <f t="shared" si="16"/>
        <v>-9.636377262206075</v>
      </c>
      <c r="AC62" s="12" t="s">
        <v>1409</v>
      </c>
    </row>
    <row r="63" spans="1:29" x14ac:dyDescent="0.55000000000000004">
      <c r="A63" s="108" t="s">
        <v>192</v>
      </c>
      <c r="B63" s="102" t="str">
        <f t="shared" si="9"/>
        <v>166</v>
      </c>
      <c r="C63" s="19">
        <v>45919162.170000009</v>
      </c>
      <c r="D63" s="19">
        <v>2327197.1700000004</v>
      </c>
      <c r="E63" s="19">
        <v>2036.6</v>
      </c>
      <c r="F63" s="19">
        <v>48248395.940000013</v>
      </c>
      <c r="G63" s="19">
        <v>1845320</v>
      </c>
      <c r="H63" s="19">
        <v>1483850</v>
      </c>
      <c r="I63" s="19">
        <v>6017054.8900000006</v>
      </c>
      <c r="J63" s="19">
        <v>0</v>
      </c>
      <c r="K63" s="19">
        <v>0</v>
      </c>
      <c r="L63" s="19">
        <v>9346224.8900000006</v>
      </c>
      <c r="M63" s="19">
        <v>57594620.830000013</v>
      </c>
      <c r="N63" s="65" t="s">
        <v>404</v>
      </c>
      <c r="O63" s="19">
        <f>VLOOKUP($B63,'[3]table2groupgl_Pivot (2)'!$B$1:$M$152,2,FALSE)</f>
        <v>48998390.909999996</v>
      </c>
      <c r="P63" s="19">
        <f>VLOOKUP($B63,'[3]table2groupgl_Pivot (2)'!$B$1:$M$152,6,FALSE)</f>
        <v>2363208.2700000014</v>
      </c>
      <c r="Q63" s="19">
        <f>VLOOKUP($B63,'[3]table2groupgl_Pivot (2)'!$B$1:$M$152,8,FALSE)</f>
        <v>210672.66999999998</v>
      </c>
      <c r="R63" s="19">
        <f t="shared" si="11"/>
        <v>51572271.850000001</v>
      </c>
      <c r="S63" s="19">
        <f>VLOOKUP($B63,'[3]table2groupgl_Pivot (2)'!$B$1:$M$152,3,FALSE)</f>
        <v>1636116</v>
      </c>
      <c r="T63" s="19">
        <f>VLOOKUP($B63,'[3]table2groupgl_Pivot (2)'!$B$1:$M$152,4,FALSE)</f>
        <v>1679664</v>
      </c>
      <c r="U63" s="19">
        <f>VLOOKUP($B63,'[3]table2groupgl_Pivot (2)'!$B$1:$M$152,5,FALSE)</f>
        <v>7175351.3600000003</v>
      </c>
      <c r="V63" s="19">
        <f>VLOOKUP($B63,'[3]table2groupgl_Pivot (2)'!$B$1:$M$152,7,FALSE)</f>
        <v>0</v>
      </c>
      <c r="W63" s="19">
        <f>VLOOKUP($B63,'[3]table2groupgl_Pivot (2)'!$B$1:$M$152,9,FALSE)</f>
        <v>0</v>
      </c>
      <c r="X63" s="19">
        <f t="shared" si="12"/>
        <v>10491131.359999999</v>
      </c>
      <c r="Y63" s="19">
        <f t="shared" si="13"/>
        <v>62063403.210000001</v>
      </c>
      <c r="Z63" s="208">
        <f t="shared" si="14"/>
        <v>6.8890910158618395</v>
      </c>
      <c r="AA63" s="208">
        <f t="shared" si="15"/>
        <v>12.249934957428557</v>
      </c>
      <c r="AB63" s="208">
        <f t="shared" si="16"/>
        <v>7.7590273459570707</v>
      </c>
      <c r="AC63" s="12" t="s">
        <v>1409</v>
      </c>
    </row>
    <row r="64" spans="1:29" x14ac:dyDescent="0.55000000000000004">
      <c r="A64" s="108" t="s">
        <v>193</v>
      </c>
      <c r="B64" s="102" t="str">
        <f t="shared" si="9"/>
        <v>167</v>
      </c>
      <c r="C64" s="19">
        <v>45053838.160000011</v>
      </c>
      <c r="D64" s="19">
        <v>1856012.1799999995</v>
      </c>
      <c r="E64" s="19">
        <v>10</v>
      </c>
      <c r="F64" s="19">
        <v>46909860.340000011</v>
      </c>
      <c r="G64" s="19">
        <v>1387285</v>
      </c>
      <c r="H64" s="19">
        <v>1245923</v>
      </c>
      <c r="I64" s="19">
        <v>8195137.7400000012</v>
      </c>
      <c r="J64" s="19">
        <v>0</v>
      </c>
      <c r="K64" s="19">
        <v>31400</v>
      </c>
      <c r="L64" s="19">
        <v>10859745.740000002</v>
      </c>
      <c r="M64" s="19">
        <v>57769606.080000013</v>
      </c>
      <c r="N64" s="65" t="s">
        <v>405</v>
      </c>
      <c r="O64" s="19">
        <f>VLOOKUP($B64,'[3]table2groupgl_Pivot (2)'!$B$1:$M$152,2,FALSE)</f>
        <v>47704556.580000006</v>
      </c>
      <c r="P64" s="19">
        <f>VLOOKUP($B64,'[3]table2groupgl_Pivot (2)'!$B$1:$M$152,6,FALSE)</f>
        <v>1805731.7300000002</v>
      </c>
      <c r="Q64" s="19">
        <f>VLOOKUP($B64,'[3]table2groupgl_Pivot (2)'!$B$1:$M$152,8,FALSE)</f>
        <v>24</v>
      </c>
      <c r="R64" s="19">
        <f t="shared" si="11"/>
        <v>49510312.310000002</v>
      </c>
      <c r="S64" s="19">
        <f>VLOOKUP($B64,'[3]table2groupgl_Pivot (2)'!$B$1:$M$152,3,FALSE)</f>
        <v>1408599</v>
      </c>
      <c r="T64" s="19">
        <f>VLOOKUP($B64,'[3]table2groupgl_Pivot (2)'!$B$1:$M$152,4,FALSE)</f>
        <v>1473033</v>
      </c>
      <c r="U64" s="19">
        <f>VLOOKUP($B64,'[3]table2groupgl_Pivot (2)'!$B$1:$M$152,5,FALSE)</f>
        <v>10438077.470000001</v>
      </c>
      <c r="V64" s="19">
        <f>VLOOKUP($B64,'[3]table2groupgl_Pivot (2)'!$B$1:$M$152,7,FALSE)</f>
        <v>0</v>
      </c>
      <c r="W64" s="19">
        <f>VLOOKUP($B64,'[3]table2groupgl_Pivot (2)'!$B$1:$M$152,9,FALSE)</f>
        <v>0</v>
      </c>
      <c r="X64" s="19">
        <f t="shared" si="12"/>
        <v>13319709.470000001</v>
      </c>
      <c r="Y64" s="19">
        <f t="shared" si="13"/>
        <v>62830021.780000001</v>
      </c>
      <c r="Z64" s="208">
        <f t="shared" si="14"/>
        <v>5.5435082329217416</v>
      </c>
      <c r="AA64" s="208">
        <f t="shared" si="15"/>
        <v>22.652130067273546</v>
      </c>
      <c r="AB64" s="208">
        <f t="shared" si="16"/>
        <v>8.7596506941596015</v>
      </c>
      <c r="AC64" s="12" t="s">
        <v>1409</v>
      </c>
    </row>
    <row r="65" spans="1:29" x14ac:dyDescent="0.55000000000000004">
      <c r="A65" s="108" t="s">
        <v>194</v>
      </c>
      <c r="B65" s="102" t="str">
        <f t="shared" si="9"/>
        <v>168</v>
      </c>
      <c r="C65" s="19">
        <v>35789628.099999994</v>
      </c>
      <c r="D65" s="19">
        <v>1204152.3499999996</v>
      </c>
      <c r="E65" s="19">
        <v>1647.46</v>
      </c>
      <c r="F65" s="19">
        <v>36995427.909999996</v>
      </c>
      <c r="G65" s="19">
        <v>947147</v>
      </c>
      <c r="H65" s="19">
        <v>1173569</v>
      </c>
      <c r="I65" s="19">
        <v>4065550.8</v>
      </c>
      <c r="J65" s="19">
        <v>0</v>
      </c>
      <c r="K65" s="19">
        <v>0</v>
      </c>
      <c r="L65" s="19">
        <v>6186266.7999999998</v>
      </c>
      <c r="M65" s="19">
        <v>43181694.709999993</v>
      </c>
      <c r="N65" s="65" t="s">
        <v>406</v>
      </c>
      <c r="O65" s="19">
        <f>VLOOKUP($B65,'[3]table2groupgl_Pivot (2)'!$B$1:$M$152,2,FALSE)</f>
        <v>38320801.600000001</v>
      </c>
      <c r="P65" s="19">
        <f>VLOOKUP($B65,'[3]table2groupgl_Pivot (2)'!$B$1:$M$152,6,FALSE)</f>
        <v>3232586.59</v>
      </c>
      <c r="Q65" s="19">
        <f>VLOOKUP($B65,'[3]table2groupgl_Pivot (2)'!$B$1:$M$152,8,FALSE)</f>
        <v>32</v>
      </c>
      <c r="R65" s="19">
        <f t="shared" si="11"/>
        <v>41553420.189999998</v>
      </c>
      <c r="S65" s="19">
        <f>VLOOKUP($B65,'[3]table2groupgl_Pivot (2)'!$B$1:$M$152,3,FALSE)</f>
        <v>1192964</v>
      </c>
      <c r="T65" s="19">
        <f>VLOOKUP($B65,'[3]table2groupgl_Pivot (2)'!$B$1:$M$152,4,FALSE)</f>
        <v>1224052</v>
      </c>
      <c r="U65" s="19">
        <f>VLOOKUP($B65,'[3]table2groupgl_Pivot (2)'!$B$1:$M$152,5,FALSE)</f>
        <v>4251833.09</v>
      </c>
      <c r="V65" s="19">
        <f>VLOOKUP($B65,'[3]table2groupgl_Pivot (2)'!$B$1:$M$152,7,FALSE)</f>
        <v>29380</v>
      </c>
      <c r="W65" s="19">
        <f>VLOOKUP($B65,'[3]table2groupgl_Pivot (2)'!$B$1:$M$152,9,FALSE)</f>
        <v>0</v>
      </c>
      <c r="X65" s="19">
        <f t="shared" si="12"/>
        <v>6698229.0899999999</v>
      </c>
      <c r="Y65" s="19">
        <f t="shared" si="13"/>
        <v>48251649.280000001</v>
      </c>
      <c r="Z65" s="208">
        <f t="shared" si="14"/>
        <v>12.320420488413811</v>
      </c>
      <c r="AA65" s="208">
        <f t="shared" si="15"/>
        <v>8.2757874264330145</v>
      </c>
      <c r="AB65" s="208">
        <f t="shared" si="16"/>
        <v>11.740980996806293</v>
      </c>
      <c r="AC65" s="12" t="s">
        <v>1409</v>
      </c>
    </row>
    <row r="66" spans="1:29" x14ac:dyDescent="0.55000000000000004">
      <c r="A66" s="108" t="s">
        <v>195</v>
      </c>
      <c r="B66" s="102" t="str">
        <f t="shared" si="9"/>
        <v>169</v>
      </c>
      <c r="C66" s="19">
        <v>17702361.120000001</v>
      </c>
      <c r="D66" s="19">
        <v>888590.24999999977</v>
      </c>
      <c r="E66" s="19">
        <v>929.82</v>
      </c>
      <c r="F66" s="19">
        <v>18591881.190000001</v>
      </c>
      <c r="G66" s="19">
        <v>863832</v>
      </c>
      <c r="H66" s="19">
        <v>457868</v>
      </c>
      <c r="I66" s="19">
        <v>2160314.94</v>
      </c>
      <c r="J66" s="19">
        <v>0</v>
      </c>
      <c r="K66" s="19">
        <v>0</v>
      </c>
      <c r="L66" s="19">
        <v>3482014.94</v>
      </c>
      <c r="M66" s="19">
        <v>22073896.130000003</v>
      </c>
      <c r="N66" s="65" t="s">
        <v>407</v>
      </c>
      <c r="O66" s="19">
        <f>VLOOKUP($B66,'[3]table2groupgl_Pivot (2)'!$B$1:$M$152,2,FALSE)</f>
        <v>17044444.41</v>
      </c>
      <c r="P66" s="19">
        <f>VLOOKUP($B66,'[3]table2groupgl_Pivot (2)'!$B$1:$M$152,6,FALSE)</f>
        <v>838266.30000000028</v>
      </c>
      <c r="Q66" s="19">
        <f>VLOOKUP($B66,'[3]table2groupgl_Pivot (2)'!$B$1:$M$152,8,FALSE)</f>
        <v>0</v>
      </c>
      <c r="R66" s="19">
        <f t="shared" si="11"/>
        <v>17882710.710000001</v>
      </c>
      <c r="S66" s="19">
        <f>VLOOKUP($B66,'[3]table2groupgl_Pivot (2)'!$B$1:$M$152,3,FALSE)</f>
        <v>546817.4</v>
      </c>
      <c r="T66" s="19">
        <f>VLOOKUP($B66,'[3]table2groupgl_Pivot (2)'!$B$1:$M$152,4,FALSE)</f>
        <v>372476</v>
      </c>
      <c r="U66" s="19">
        <f>VLOOKUP($B66,'[3]table2groupgl_Pivot (2)'!$B$1:$M$152,5,FALSE)</f>
        <v>2362715.31</v>
      </c>
      <c r="V66" s="19">
        <f>VLOOKUP($B66,'[3]table2groupgl_Pivot (2)'!$B$1:$M$152,7,FALSE)</f>
        <v>0</v>
      </c>
      <c r="W66" s="19">
        <f>VLOOKUP($B66,'[3]table2groupgl_Pivot (2)'!$B$1:$M$152,9,FALSE)</f>
        <v>0</v>
      </c>
      <c r="X66" s="19">
        <f t="shared" si="12"/>
        <v>3282008.71</v>
      </c>
      <c r="Y66" s="19">
        <f t="shared" si="13"/>
        <v>21164719.420000002</v>
      </c>
      <c r="Z66" s="208">
        <f t="shared" si="14"/>
        <v>-3.8144094874134704</v>
      </c>
      <c r="AA66" s="208">
        <f t="shared" si="15"/>
        <v>-5.7439796625341302</v>
      </c>
      <c r="AB66" s="208">
        <f t="shared" si="16"/>
        <v>-4.1187867544794905</v>
      </c>
      <c r="AC66" s="12" t="s">
        <v>1409</v>
      </c>
    </row>
    <row r="67" spans="1:29" x14ac:dyDescent="0.55000000000000004">
      <c r="A67" s="108" t="s">
        <v>196</v>
      </c>
      <c r="B67" s="102" t="str">
        <f t="shared" si="9"/>
        <v>170</v>
      </c>
      <c r="C67" s="19">
        <v>17753882.059999999</v>
      </c>
      <c r="D67" s="19">
        <v>1178322.7499999998</v>
      </c>
      <c r="E67" s="19">
        <v>5880.0800000000008</v>
      </c>
      <c r="F67" s="19">
        <v>18938084.889999997</v>
      </c>
      <c r="G67" s="19">
        <v>937455</v>
      </c>
      <c r="H67" s="19">
        <v>429814.5</v>
      </c>
      <c r="I67" s="19">
        <v>3193251.23</v>
      </c>
      <c r="J67" s="19">
        <v>0</v>
      </c>
      <c r="K67" s="19">
        <v>0</v>
      </c>
      <c r="L67" s="19">
        <v>4560520.7300000004</v>
      </c>
      <c r="M67" s="19">
        <v>23498605.619999997</v>
      </c>
      <c r="N67" s="65" t="s">
        <v>408</v>
      </c>
      <c r="O67" s="19">
        <f>VLOOKUP($B67,'[3]table2groupgl_Pivot (2)'!$B$1:$M$152,2,FALSE)</f>
        <v>18939075.989999998</v>
      </c>
      <c r="P67" s="19">
        <f>VLOOKUP($B67,'[3]table2groupgl_Pivot (2)'!$B$1:$M$152,6,FALSE)</f>
        <v>1033557.7600000002</v>
      </c>
      <c r="Q67" s="19">
        <f>VLOOKUP($B67,'[3]table2groupgl_Pivot (2)'!$B$1:$M$152,8,FALSE)</f>
        <v>0</v>
      </c>
      <c r="R67" s="19">
        <f t="shared" si="11"/>
        <v>19972633.75</v>
      </c>
      <c r="S67" s="19">
        <f>VLOOKUP($B67,'[3]table2groupgl_Pivot (2)'!$B$1:$M$152,3,FALSE)</f>
        <v>667710</v>
      </c>
      <c r="T67" s="19">
        <f>VLOOKUP($B67,'[3]table2groupgl_Pivot (2)'!$B$1:$M$152,4,FALSE)</f>
        <v>394181</v>
      </c>
      <c r="U67" s="19">
        <f>VLOOKUP($B67,'[3]table2groupgl_Pivot (2)'!$B$1:$M$152,5,FALSE)</f>
        <v>2841573.0599999996</v>
      </c>
      <c r="V67" s="19">
        <f>VLOOKUP($B67,'[3]table2groupgl_Pivot (2)'!$B$1:$M$152,7,FALSE)</f>
        <v>0</v>
      </c>
      <c r="W67" s="19">
        <f>VLOOKUP($B67,'[3]table2groupgl_Pivot (2)'!$B$1:$M$152,9,FALSE)</f>
        <v>0</v>
      </c>
      <c r="X67" s="19">
        <f t="shared" si="12"/>
        <v>3903464.0599999996</v>
      </c>
      <c r="Y67" s="19">
        <f t="shared" si="13"/>
        <v>23876097.809999999</v>
      </c>
      <c r="Z67" s="208">
        <f t="shared" si="14"/>
        <v>5.4627955572544868</v>
      </c>
      <c r="AA67" s="208">
        <f t="shared" si="15"/>
        <v>-14.407492233896738</v>
      </c>
      <c r="AB67" s="208">
        <f t="shared" si="16"/>
        <v>1.6064450636114016</v>
      </c>
      <c r="AC67" s="12" t="s">
        <v>1409</v>
      </c>
    </row>
    <row r="68" spans="1:29" x14ac:dyDescent="0.55000000000000004">
      <c r="A68" s="108" t="s">
        <v>197</v>
      </c>
      <c r="B68" s="102" t="str">
        <f t="shared" si="9"/>
        <v>171</v>
      </c>
      <c r="C68" s="19">
        <v>34136247.710000008</v>
      </c>
      <c r="D68" s="19">
        <v>2843304.1099999994</v>
      </c>
      <c r="E68" s="19">
        <v>0</v>
      </c>
      <c r="F68" s="19">
        <v>36979551.820000008</v>
      </c>
      <c r="G68" s="19">
        <v>898540</v>
      </c>
      <c r="H68" s="19">
        <v>935908</v>
      </c>
      <c r="I68" s="19">
        <v>4151037.41</v>
      </c>
      <c r="J68" s="19">
        <v>0</v>
      </c>
      <c r="K68" s="19">
        <v>0</v>
      </c>
      <c r="L68" s="19">
        <v>5985485.4100000001</v>
      </c>
      <c r="M68" s="19">
        <v>42965037.230000004</v>
      </c>
      <c r="N68" s="65" t="s">
        <v>409</v>
      </c>
      <c r="O68" s="19">
        <f>VLOOKUP($B68,'[3]table2groupgl_Pivot (2)'!$B$1:$M$152,2,FALSE)</f>
        <v>36250056.069999993</v>
      </c>
      <c r="P68" s="19">
        <f>VLOOKUP($B68,'[3]table2groupgl_Pivot (2)'!$B$1:$M$152,6,FALSE)</f>
        <v>1421873.4100000001</v>
      </c>
      <c r="Q68" s="19">
        <f>VLOOKUP($B68,'[3]table2groupgl_Pivot (2)'!$B$1:$M$152,8,FALSE)</f>
        <v>71</v>
      </c>
      <c r="R68" s="19">
        <f t="shared" si="11"/>
        <v>37672000.479999989</v>
      </c>
      <c r="S68" s="19">
        <f>VLOOKUP($B68,'[3]table2groupgl_Pivot (2)'!$B$1:$M$152,3,FALSE)</f>
        <v>768230</v>
      </c>
      <c r="T68" s="19">
        <f>VLOOKUP($B68,'[3]table2groupgl_Pivot (2)'!$B$1:$M$152,4,FALSE)</f>
        <v>1016899.25</v>
      </c>
      <c r="U68" s="19">
        <f>VLOOKUP($B68,'[3]table2groupgl_Pivot (2)'!$B$1:$M$152,5,FALSE)</f>
        <v>4564162.5999999996</v>
      </c>
      <c r="V68" s="19">
        <f>VLOOKUP($B68,'[3]table2groupgl_Pivot (2)'!$B$1:$M$152,7,FALSE)</f>
        <v>0</v>
      </c>
      <c r="W68" s="19">
        <f>VLOOKUP($B68,'[3]table2groupgl_Pivot (2)'!$B$1:$M$152,9,FALSE)</f>
        <v>0</v>
      </c>
      <c r="X68" s="19">
        <f t="shared" si="12"/>
        <v>6349291.8499999996</v>
      </c>
      <c r="Y68" s="19">
        <f t="shared" si="13"/>
        <v>44021292.329999991</v>
      </c>
      <c r="Z68" s="208">
        <f t="shared" si="14"/>
        <v>1.8725177183609831</v>
      </c>
      <c r="AA68" s="208">
        <f t="shared" si="15"/>
        <v>6.0781442954014233</v>
      </c>
      <c r="AB68" s="208">
        <f t="shared" si="16"/>
        <v>2.4584061090082443</v>
      </c>
      <c r="AC68" s="12" t="s">
        <v>1409</v>
      </c>
    </row>
    <row r="69" spans="1:29" x14ac:dyDescent="0.55000000000000004">
      <c r="A69" s="108" t="s">
        <v>198</v>
      </c>
      <c r="B69" s="102" t="str">
        <f t="shared" si="9"/>
        <v>172</v>
      </c>
      <c r="C69" s="19">
        <v>30624537.960000001</v>
      </c>
      <c r="D69" s="19">
        <v>1065856.1700000002</v>
      </c>
      <c r="E69" s="19">
        <v>62</v>
      </c>
      <c r="F69" s="19">
        <v>31690456.130000003</v>
      </c>
      <c r="G69" s="19">
        <v>3965436.7699999996</v>
      </c>
      <c r="H69" s="19">
        <v>1116392</v>
      </c>
      <c r="I69" s="19">
        <v>2266639.7600000002</v>
      </c>
      <c r="J69" s="19">
        <v>0</v>
      </c>
      <c r="K69" s="19">
        <v>0</v>
      </c>
      <c r="L69" s="19">
        <v>7348468.5299999993</v>
      </c>
      <c r="M69" s="19">
        <v>39038924.660000004</v>
      </c>
      <c r="N69" s="65" t="s">
        <v>410</v>
      </c>
      <c r="O69" s="19">
        <f>VLOOKUP($B69,'[3]table2groupgl_Pivot (2)'!$B$1:$M$152,2,FALSE)</f>
        <v>30485076.789999999</v>
      </c>
      <c r="P69" s="19">
        <f>VLOOKUP($B69,'[3]table2groupgl_Pivot (2)'!$B$1:$M$152,6,FALSE)</f>
        <v>1114991.9499999997</v>
      </c>
      <c r="Q69" s="19">
        <f>VLOOKUP($B69,'[3]table2groupgl_Pivot (2)'!$B$1:$M$152,8,FALSE)</f>
        <v>0</v>
      </c>
      <c r="R69" s="19">
        <f t="shared" si="11"/>
        <v>31600068.739999998</v>
      </c>
      <c r="S69" s="19">
        <f>VLOOKUP($B69,'[3]table2groupgl_Pivot (2)'!$B$1:$M$152,3,FALSE)</f>
        <v>3286242.18</v>
      </c>
      <c r="T69" s="19">
        <f>VLOOKUP($B69,'[3]table2groupgl_Pivot (2)'!$B$1:$M$152,4,FALSE)</f>
        <v>1096824</v>
      </c>
      <c r="U69" s="19">
        <f>VLOOKUP($B69,'[3]table2groupgl_Pivot (2)'!$B$1:$M$152,5,FALSE)</f>
        <v>1996500.6699999995</v>
      </c>
      <c r="V69" s="19">
        <f>VLOOKUP($B69,'[3]table2groupgl_Pivot (2)'!$B$1:$M$152,7,FALSE)</f>
        <v>0</v>
      </c>
      <c r="W69" s="19">
        <f>VLOOKUP($B69,'[3]table2groupgl_Pivot (2)'!$B$1:$M$152,9,FALSE)</f>
        <v>0</v>
      </c>
      <c r="X69" s="19">
        <f t="shared" si="12"/>
        <v>6379566.8499999996</v>
      </c>
      <c r="Y69" s="19">
        <f t="shared" si="13"/>
        <v>37979635.589999996</v>
      </c>
      <c r="Z69" s="208">
        <f t="shared" si="14"/>
        <v>-0.28521959301948463</v>
      </c>
      <c r="AA69" s="208">
        <f t="shared" si="15"/>
        <v>-13.185083069274569</v>
      </c>
      <c r="AB69" s="208">
        <f t="shared" si="16"/>
        <v>-2.7134176446344966</v>
      </c>
      <c r="AC69" s="12" t="s">
        <v>1409</v>
      </c>
    </row>
    <row r="70" spans="1:29" x14ac:dyDescent="0.55000000000000004">
      <c r="A70" s="108" t="s">
        <v>199</v>
      </c>
      <c r="B70" s="102" t="str">
        <f t="shared" si="9"/>
        <v>173</v>
      </c>
      <c r="C70" s="19">
        <v>76640596.960000008</v>
      </c>
      <c r="D70" s="19">
        <v>2465172.6500000004</v>
      </c>
      <c r="E70" s="19">
        <v>0</v>
      </c>
      <c r="F70" s="19">
        <v>79105769.610000014</v>
      </c>
      <c r="G70" s="19">
        <v>6669652.3300000001</v>
      </c>
      <c r="H70" s="19">
        <v>2101010</v>
      </c>
      <c r="I70" s="19">
        <v>6458837.1499999994</v>
      </c>
      <c r="J70" s="19">
        <v>0</v>
      </c>
      <c r="K70" s="19">
        <v>0</v>
      </c>
      <c r="L70" s="19">
        <v>15229499.48</v>
      </c>
      <c r="M70" s="19">
        <v>94335269.090000018</v>
      </c>
      <c r="N70" s="65" t="s">
        <v>411</v>
      </c>
      <c r="O70" s="19">
        <f>VLOOKUP($B70,'[3]table2groupgl_Pivot (2)'!$B$1:$M$152,2,FALSE)</f>
        <v>82889132.039999992</v>
      </c>
      <c r="P70" s="19">
        <f>VLOOKUP($B70,'[3]table2groupgl_Pivot (2)'!$B$1:$M$152,6,FALSE)</f>
        <v>2554227.5200000005</v>
      </c>
      <c r="Q70" s="19">
        <f>VLOOKUP($B70,'[3]table2groupgl_Pivot (2)'!$B$1:$M$152,8,FALSE)</f>
        <v>0</v>
      </c>
      <c r="R70" s="19">
        <f t="shared" si="11"/>
        <v>85443359.559999987</v>
      </c>
      <c r="S70" s="19">
        <f>VLOOKUP($B70,'[3]table2groupgl_Pivot (2)'!$B$1:$M$152,3,FALSE)</f>
        <v>5193917.5</v>
      </c>
      <c r="T70" s="19">
        <f>VLOOKUP($B70,'[3]table2groupgl_Pivot (2)'!$B$1:$M$152,4,FALSE)</f>
        <v>1995623</v>
      </c>
      <c r="U70" s="19">
        <f>VLOOKUP($B70,'[3]table2groupgl_Pivot (2)'!$B$1:$M$152,5,FALSE)</f>
        <v>11221549.799999999</v>
      </c>
      <c r="V70" s="19">
        <f>VLOOKUP($B70,'[3]table2groupgl_Pivot (2)'!$B$1:$M$152,7,FALSE)</f>
        <v>0</v>
      </c>
      <c r="W70" s="19">
        <f>VLOOKUP($B70,'[3]table2groupgl_Pivot (2)'!$B$1:$M$152,9,FALSE)</f>
        <v>0</v>
      </c>
      <c r="X70" s="19">
        <f t="shared" si="12"/>
        <v>18411090.299999997</v>
      </c>
      <c r="Y70" s="19">
        <f t="shared" si="13"/>
        <v>103854449.85999998</v>
      </c>
      <c r="Z70" s="208">
        <f t="shared" ref="Z70:Z101" si="17">(R70-F70)*100/F70</f>
        <v>8.0115394632338148</v>
      </c>
      <c r="AA70" s="208">
        <f t="shared" ref="AA70:AA101" si="18">(X70-L70)*100/L70</f>
        <v>20.890974284336732</v>
      </c>
      <c r="AB70" s="208">
        <f t="shared" ref="AB70:AB101" si="19">(Y70-M70)*100/M70</f>
        <v>10.090797282740825</v>
      </c>
      <c r="AC70" s="12" t="s">
        <v>1409</v>
      </c>
    </row>
    <row r="71" spans="1:29" x14ac:dyDescent="0.55000000000000004">
      <c r="A71" s="108" t="s">
        <v>200</v>
      </c>
      <c r="B71" s="102" t="str">
        <f t="shared" si="9"/>
        <v>176</v>
      </c>
      <c r="C71" s="19">
        <v>28293978.650000002</v>
      </c>
      <c r="D71" s="19">
        <v>2451402.42</v>
      </c>
      <c r="E71" s="19">
        <v>1736.43</v>
      </c>
      <c r="F71" s="19">
        <v>30747117.5</v>
      </c>
      <c r="G71" s="19">
        <v>1177480</v>
      </c>
      <c r="H71" s="19">
        <v>1058921.3999999999</v>
      </c>
      <c r="I71" s="19">
        <v>4924382.18</v>
      </c>
      <c r="J71" s="19">
        <v>0</v>
      </c>
      <c r="K71" s="19">
        <v>0</v>
      </c>
      <c r="L71" s="19">
        <v>7160783.5800000001</v>
      </c>
      <c r="M71" s="19">
        <v>37907901.079999998</v>
      </c>
      <c r="N71" s="65" t="s">
        <v>412</v>
      </c>
      <c r="O71" s="19">
        <f>VLOOKUP($B71,'[3]table2groupgl_Pivot (2)'!$B$1:$M$152,2,FALSE)</f>
        <v>31277348.150000002</v>
      </c>
      <c r="P71" s="19">
        <f>VLOOKUP($B71,'[3]table2groupgl_Pivot (2)'!$B$1:$M$152,6,FALSE)</f>
        <v>2503210.83</v>
      </c>
      <c r="Q71" s="19">
        <f>VLOOKUP($B71,'[3]table2groupgl_Pivot (2)'!$B$1:$M$152,8,FALSE)</f>
        <v>16</v>
      </c>
      <c r="R71" s="19">
        <f t="shared" si="11"/>
        <v>33780574.980000004</v>
      </c>
      <c r="S71" s="19">
        <f>VLOOKUP($B71,'[3]table2groupgl_Pivot (2)'!$B$1:$M$152,3,FALSE)</f>
        <v>1567440</v>
      </c>
      <c r="T71" s="19">
        <f>VLOOKUP($B71,'[3]table2groupgl_Pivot (2)'!$B$1:$M$152,4,FALSE)</f>
        <v>1203903.3199999998</v>
      </c>
      <c r="U71" s="19">
        <f>VLOOKUP($B71,'[3]table2groupgl_Pivot (2)'!$B$1:$M$152,5,FALSE)</f>
        <v>6074515.2499999991</v>
      </c>
      <c r="V71" s="19">
        <f>VLOOKUP($B71,'[3]table2groupgl_Pivot (2)'!$B$1:$M$152,7,FALSE)</f>
        <v>0</v>
      </c>
      <c r="W71" s="19">
        <f>VLOOKUP($B71,'[3]table2groupgl_Pivot (2)'!$B$1:$M$152,9,FALSE)</f>
        <v>0</v>
      </c>
      <c r="X71" s="19">
        <f t="shared" si="12"/>
        <v>8845858.5699999984</v>
      </c>
      <c r="Y71" s="19">
        <f t="shared" si="13"/>
        <v>42626433.550000004</v>
      </c>
      <c r="Z71" s="208">
        <f t="shared" si="17"/>
        <v>9.865827195020815</v>
      </c>
      <c r="AA71" s="208">
        <f t="shared" si="18"/>
        <v>23.531991592461981</v>
      </c>
      <c r="AB71" s="208">
        <f t="shared" si="19"/>
        <v>12.447358823803299</v>
      </c>
      <c r="AC71" s="12" t="s">
        <v>1409</v>
      </c>
    </row>
    <row r="72" spans="1:29" x14ac:dyDescent="0.55000000000000004">
      <c r="A72" s="108" t="s">
        <v>201</v>
      </c>
      <c r="B72" s="102" t="str">
        <f t="shared" ref="B72:B135" si="20">RIGHT(A72,3)</f>
        <v>177</v>
      </c>
      <c r="C72" s="19">
        <v>24432720.140000001</v>
      </c>
      <c r="D72" s="19">
        <v>698002.04</v>
      </c>
      <c r="E72" s="19">
        <v>3905.5</v>
      </c>
      <c r="F72" s="19">
        <v>25134627.68</v>
      </c>
      <c r="G72" s="19">
        <v>1199293</v>
      </c>
      <c r="H72" s="19">
        <v>759830.88</v>
      </c>
      <c r="I72" s="19">
        <v>4461963.0500000007</v>
      </c>
      <c r="J72" s="19">
        <v>0</v>
      </c>
      <c r="K72" s="19">
        <v>0</v>
      </c>
      <c r="L72" s="19">
        <v>6421086.9300000006</v>
      </c>
      <c r="M72" s="19">
        <v>31555714.609999999</v>
      </c>
      <c r="N72" s="65" t="s">
        <v>413</v>
      </c>
      <c r="O72" s="19">
        <f>VLOOKUP($B72,'[3]table2groupgl_Pivot (2)'!$B$1:$M$152,2,FALSE)</f>
        <v>27539347.959999997</v>
      </c>
      <c r="P72" s="19">
        <f>VLOOKUP($B72,'[3]table2groupgl_Pivot (2)'!$B$1:$M$152,6,FALSE)</f>
        <v>804757.49000000011</v>
      </c>
      <c r="Q72" s="19">
        <f>VLOOKUP($B72,'[3]table2groupgl_Pivot (2)'!$B$1:$M$152,8,FALSE)</f>
        <v>36</v>
      </c>
      <c r="R72" s="19">
        <f t="shared" si="11"/>
        <v>28344141.449999996</v>
      </c>
      <c r="S72" s="19">
        <f>VLOOKUP($B72,'[3]table2groupgl_Pivot (2)'!$B$1:$M$152,3,FALSE)</f>
        <v>1367586</v>
      </c>
      <c r="T72" s="19">
        <f>VLOOKUP($B72,'[3]table2groupgl_Pivot (2)'!$B$1:$M$152,4,FALSE)</f>
        <v>905003</v>
      </c>
      <c r="U72" s="19">
        <f>VLOOKUP($B72,'[3]table2groupgl_Pivot (2)'!$B$1:$M$152,5,FALSE)</f>
        <v>5055287.43</v>
      </c>
      <c r="V72" s="19">
        <f>VLOOKUP($B72,'[3]table2groupgl_Pivot (2)'!$B$1:$M$152,7,FALSE)</f>
        <v>0</v>
      </c>
      <c r="W72" s="19">
        <f>VLOOKUP($B72,'[3]table2groupgl_Pivot (2)'!$B$1:$M$152,9,FALSE)</f>
        <v>0</v>
      </c>
      <c r="X72" s="19">
        <f t="shared" si="12"/>
        <v>7327876.4299999997</v>
      </c>
      <c r="Y72" s="19">
        <f t="shared" si="13"/>
        <v>35672017.879999995</v>
      </c>
      <c r="Z72" s="208">
        <f t="shared" si="17"/>
        <v>12.769291078673325</v>
      </c>
      <c r="AA72" s="208">
        <f t="shared" si="18"/>
        <v>14.122056123603969</v>
      </c>
      <c r="AB72" s="208">
        <f t="shared" si="19"/>
        <v>13.044557288192548</v>
      </c>
      <c r="AC72" s="12" t="s">
        <v>1409</v>
      </c>
    </row>
    <row r="73" spans="1:29" x14ac:dyDescent="0.55000000000000004">
      <c r="A73" s="108" t="s">
        <v>202</v>
      </c>
      <c r="B73" s="102" t="str">
        <f t="shared" si="20"/>
        <v>179</v>
      </c>
      <c r="C73" s="19">
        <v>14722254.550000001</v>
      </c>
      <c r="D73" s="19">
        <v>638372.02999999991</v>
      </c>
      <c r="E73" s="19">
        <v>3666.9399999999996</v>
      </c>
      <c r="F73" s="19">
        <v>15364293.52</v>
      </c>
      <c r="G73" s="19">
        <v>1462659.9</v>
      </c>
      <c r="H73" s="19">
        <v>157254</v>
      </c>
      <c r="I73" s="19">
        <v>2587875.5800000005</v>
      </c>
      <c r="J73" s="19">
        <v>0</v>
      </c>
      <c r="K73" s="19">
        <v>122994.95999999999</v>
      </c>
      <c r="L73" s="19">
        <v>4330784.4400000004</v>
      </c>
      <c r="M73" s="19">
        <v>19695077.960000001</v>
      </c>
      <c r="N73" s="65" t="s">
        <v>414</v>
      </c>
      <c r="O73" s="19">
        <f>VLOOKUP($B73,'[3]table2groupgl_Pivot (2)'!$B$1:$M$152,2,FALSE)</f>
        <v>15054875.620000001</v>
      </c>
      <c r="P73" s="19">
        <f>VLOOKUP($B73,'[3]table2groupgl_Pivot (2)'!$B$1:$M$152,6,FALSE)</f>
        <v>697585.89</v>
      </c>
      <c r="Q73" s="19">
        <f>VLOOKUP($B73,'[3]table2groupgl_Pivot (2)'!$B$1:$M$152,8,FALSE)</f>
        <v>15</v>
      </c>
      <c r="R73" s="19">
        <f t="shared" ref="R73:R84" si="21">SUM(O73:Q73)</f>
        <v>15752476.510000002</v>
      </c>
      <c r="S73" s="19">
        <f>VLOOKUP($B73,'[3]table2groupgl_Pivot (2)'!$B$1:$M$152,3,FALSE)</f>
        <v>810930.67999999993</v>
      </c>
      <c r="T73" s="19">
        <f>VLOOKUP($B73,'[3]table2groupgl_Pivot (2)'!$B$1:$M$152,4,FALSE)</f>
        <v>143271</v>
      </c>
      <c r="U73" s="19">
        <f>VLOOKUP($B73,'[3]table2groupgl_Pivot (2)'!$B$1:$M$152,5,FALSE)</f>
        <v>2278808.83</v>
      </c>
      <c r="V73" s="19">
        <f>VLOOKUP($B73,'[3]table2groupgl_Pivot (2)'!$B$1:$M$152,7,FALSE)</f>
        <v>0</v>
      </c>
      <c r="W73" s="19">
        <f>VLOOKUP($B73,'[3]table2groupgl_Pivot (2)'!$B$1:$M$152,9,FALSE)</f>
        <v>1495000</v>
      </c>
      <c r="X73" s="19">
        <f t="shared" ref="X73:X84" si="22">SUM(S73:W73)</f>
        <v>4728010.51</v>
      </c>
      <c r="Y73" s="19">
        <f t="shared" ref="Y73:Y84" si="23">R73+X73</f>
        <v>20480487.020000003</v>
      </c>
      <c r="Z73" s="208">
        <f t="shared" si="17"/>
        <v>2.5265267777831553</v>
      </c>
      <c r="AA73" s="208">
        <f t="shared" si="18"/>
        <v>9.1721505769518128</v>
      </c>
      <c r="AB73" s="208">
        <f t="shared" si="19"/>
        <v>3.9878443822113327</v>
      </c>
      <c r="AC73" s="12" t="s">
        <v>1409</v>
      </c>
    </row>
    <row r="74" spans="1:29" x14ac:dyDescent="0.55000000000000004">
      <c r="A74" s="108" t="s">
        <v>203</v>
      </c>
      <c r="B74" s="102" t="str">
        <f t="shared" si="20"/>
        <v>180</v>
      </c>
      <c r="C74" s="19">
        <v>60922318.850000001</v>
      </c>
      <c r="D74" s="19">
        <v>2834960.9899999993</v>
      </c>
      <c r="E74" s="19">
        <v>0</v>
      </c>
      <c r="F74" s="19">
        <v>63757279.840000004</v>
      </c>
      <c r="G74" s="19">
        <v>2359515</v>
      </c>
      <c r="H74" s="19">
        <v>1967132.68</v>
      </c>
      <c r="I74" s="19">
        <v>8413461.3599999994</v>
      </c>
      <c r="J74" s="19">
        <v>0</v>
      </c>
      <c r="K74" s="19">
        <v>0</v>
      </c>
      <c r="L74" s="19">
        <v>12740109.039999999</v>
      </c>
      <c r="M74" s="19">
        <v>76497388.879999995</v>
      </c>
      <c r="N74" s="65" t="s">
        <v>81</v>
      </c>
      <c r="O74" s="19">
        <f>VLOOKUP($B74,'[3]table2groupgl_Pivot (2)'!$B$1:$M$152,2,FALSE)</f>
        <v>64468814.29999999</v>
      </c>
      <c r="P74" s="19">
        <f>VLOOKUP($B74,'[3]table2groupgl_Pivot (2)'!$B$1:$M$152,6,FALSE)</f>
        <v>2865216.6800000006</v>
      </c>
      <c r="Q74" s="19">
        <f>VLOOKUP($B74,'[3]table2groupgl_Pivot (2)'!$B$1:$M$152,8,FALSE)</f>
        <v>48336.71</v>
      </c>
      <c r="R74" s="19">
        <f t="shared" si="21"/>
        <v>67382367.689999983</v>
      </c>
      <c r="S74" s="19">
        <f>VLOOKUP($B74,'[3]table2groupgl_Pivot (2)'!$B$1:$M$152,3,FALSE)</f>
        <v>3279001</v>
      </c>
      <c r="T74" s="19">
        <f>VLOOKUP($B74,'[3]table2groupgl_Pivot (2)'!$B$1:$M$152,4,FALSE)</f>
        <v>2292926.9500000002</v>
      </c>
      <c r="U74" s="19">
        <f>VLOOKUP($B74,'[3]table2groupgl_Pivot (2)'!$B$1:$M$152,5,FALSE)</f>
        <v>10095374.029999997</v>
      </c>
      <c r="V74" s="19">
        <f>VLOOKUP($B74,'[3]table2groupgl_Pivot (2)'!$B$1:$M$152,7,FALSE)</f>
        <v>0</v>
      </c>
      <c r="W74" s="19">
        <f>VLOOKUP($B74,'[3]table2groupgl_Pivot (2)'!$B$1:$M$152,9,FALSE)</f>
        <v>0</v>
      </c>
      <c r="X74" s="19">
        <f t="shared" si="22"/>
        <v>15667301.979999997</v>
      </c>
      <c r="Y74" s="19">
        <f t="shared" si="23"/>
        <v>83049669.669999987</v>
      </c>
      <c r="Z74" s="208">
        <f t="shared" si="17"/>
        <v>5.6857630361539888</v>
      </c>
      <c r="AA74" s="208">
        <f t="shared" si="18"/>
        <v>22.976200052994191</v>
      </c>
      <c r="AB74" s="208">
        <f t="shared" si="19"/>
        <v>8.5653652836156677</v>
      </c>
      <c r="AC74" s="12" t="s">
        <v>1409</v>
      </c>
    </row>
    <row r="75" spans="1:29" x14ac:dyDescent="0.55000000000000004">
      <c r="A75" s="108" t="s">
        <v>204</v>
      </c>
      <c r="B75" s="102" t="str">
        <f t="shared" si="20"/>
        <v>181</v>
      </c>
      <c r="C75" s="19">
        <v>21643426.209999997</v>
      </c>
      <c r="D75" s="19">
        <v>1439071.36</v>
      </c>
      <c r="E75" s="19">
        <v>547.71</v>
      </c>
      <c r="F75" s="19">
        <v>23083045.279999997</v>
      </c>
      <c r="G75" s="19">
        <v>1457722</v>
      </c>
      <c r="H75" s="19">
        <v>847000</v>
      </c>
      <c r="I75" s="19">
        <v>3679641.4900000007</v>
      </c>
      <c r="J75" s="19">
        <v>0</v>
      </c>
      <c r="K75" s="19">
        <v>900</v>
      </c>
      <c r="L75" s="19">
        <v>5985263.4900000002</v>
      </c>
      <c r="M75" s="19">
        <v>29068308.769999996</v>
      </c>
      <c r="N75" s="65" t="s">
        <v>82</v>
      </c>
      <c r="O75" s="19">
        <f>VLOOKUP($B75,'[3]table2groupgl_Pivot (2)'!$B$1:$M$152,2,FALSE)</f>
        <v>22987967.59</v>
      </c>
      <c r="P75" s="19">
        <f>VLOOKUP($B75,'[3]table2groupgl_Pivot (2)'!$B$1:$M$152,6,FALSE)</f>
        <v>1405019.96</v>
      </c>
      <c r="Q75" s="19">
        <f>VLOOKUP($B75,'[3]table2groupgl_Pivot (2)'!$B$1:$M$152,8,FALSE)</f>
        <v>1</v>
      </c>
      <c r="R75" s="19">
        <f t="shared" si="21"/>
        <v>24392988.550000001</v>
      </c>
      <c r="S75" s="19">
        <f>VLOOKUP($B75,'[3]table2groupgl_Pivot (2)'!$B$1:$M$152,3,FALSE)</f>
        <v>1560712.1</v>
      </c>
      <c r="T75" s="19">
        <f>VLOOKUP($B75,'[3]table2groupgl_Pivot (2)'!$B$1:$M$152,4,FALSE)</f>
        <v>815085.85</v>
      </c>
      <c r="U75" s="19">
        <f>VLOOKUP($B75,'[3]table2groupgl_Pivot (2)'!$B$1:$M$152,5,FALSE)</f>
        <v>3726714.689999999</v>
      </c>
      <c r="V75" s="19">
        <f>VLOOKUP($B75,'[3]table2groupgl_Pivot (2)'!$B$1:$M$152,7,FALSE)</f>
        <v>0</v>
      </c>
      <c r="W75" s="19">
        <f>VLOOKUP($B75,'[3]table2groupgl_Pivot (2)'!$B$1:$M$152,9,FALSE)</f>
        <v>0</v>
      </c>
      <c r="X75" s="19">
        <f t="shared" si="22"/>
        <v>6102512.6399999987</v>
      </c>
      <c r="Y75" s="19">
        <f t="shared" si="23"/>
        <v>30495501.189999998</v>
      </c>
      <c r="Z75" s="208">
        <f t="shared" si="17"/>
        <v>5.6749153073619212</v>
      </c>
      <c r="AA75" s="208">
        <f t="shared" si="18"/>
        <v>1.9589638818056196</v>
      </c>
      <c r="AB75" s="208">
        <f t="shared" si="19"/>
        <v>4.9097882896886604</v>
      </c>
      <c r="AC75" s="12" t="s">
        <v>1409</v>
      </c>
    </row>
    <row r="76" spans="1:29" x14ac:dyDescent="0.55000000000000004">
      <c r="A76" s="108" t="s">
        <v>205</v>
      </c>
      <c r="B76" s="102" t="str">
        <f t="shared" si="20"/>
        <v>182</v>
      </c>
      <c r="C76" s="19">
        <v>35526168.869999997</v>
      </c>
      <c r="D76" s="19">
        <v>1347666.33</v>
      </c>
      <c r="E76" s="19">
        <v>1278.03</v>
      </c>
      <c r="F76" s="19">
        <v>36875113.229999997</v>
      </c>
      <c r="G76" s="19">
        <v>1856698.1</v>
      </c>
      <c r="H76" s="19">
        <v>1112428</v>
      </c>
      <c r="I76" s="19">
        <v>5172626.03</v>
      </c>
      <c r="J76" s="19">
        <v>0</v>
      </c>
      <c r="K76" s="19">
        <v>0</v>
      </c>
      <c r="L76" s="19">
        <v>8141752.1300000008</v>
      </c>
      <c r="M76" s="19">
        <v>45016865.359999999</v>
      </c>
      <c r="N76" s="65" t="s">
        <v>83</v>
      </c>
      <c r="O76" s="19">
        <f>VLOOKUP($B76,'[3]table2groupgl_Pivot (2)'!$B$1:$M$152,2,FALSE)</f>
        <v>38036121.929999992</v>
      </c>
      <c r="P76" s="19">
        <f>VLOOKUP($B76,'[3]table2groupgl_Pivot (2)'!$B$1:$M$152,6,FALSE)</f>
        <v>1258143.8400000001</v>
      </c>
      <c r="Q76" s="19">
        <f>VLOOKUP($B76,'[3]table2groupgl_Pivot (2)'!$B$1:$M$152,8,FALSE)</f>
        <v>0</v>
      </c>
      <c r="R76" s="19">
        <f t="shared" si="21"/>
        <v>39294265.769999996</v>
      </c>
      <c r="S76" s="19">
        <f>VLOOKUP($B76,'[3]table2groupgl_Pivot (2)'!$B$1:$M$152,3,FALSE)</f>
        <v>1931570.5</v>
      </c>
      <c r="T76" s="19">
        <f>VLOOKUP($B76,'[3]table2groupgl_Pivot (2)'!$B$1:$M$152,4,FALSE)</f>
        <v>1306354</v>
      </c>
      <c r="U76" s="19">
        <f>VLOOKUP($B76,'[3]table2groupgl_Pivot (2)'!$B$1:$M$152,5,FALSE)</f>
        <v>5922285.9799999995</v>
      </c>
      <c r="V76" s="19">
        <f>VLOOKUP($B76,'[3]table2groupgl_Pivot (2)'!$B$1:$M$152,7,FALSE)</f>
        <v>0</v>
      </c>
      <c r="W76" s="19">
        <f>VLOOKUP($B76,'[3]table2groupgl_Pivot (2)'!$B$1:$M$152,9,FALSE)</f>
        <v>0</v>
      </c>
      <c r="X76" s="19">
        <f t="shared" si="22"/>
        <v>9160210.4800000004</v>
      </c>
      <c r="Y76" s="19">
        <f t="shared" si="23"/>
        <v>48454476.25</v>
      </c>
      <c r="Z76" s="208">
        <f t="shared" si="17"/>
        <v>6.5603935231631541</v>
      </c>
      <c r="AA76" s="208">
        <f t="shared" si="18"/>
        <v>12.509080769571398</v>
      </c>
      <c r="AB76" s="208">
        <f t="shared" si="19"/>
        <v>7.6362733444663826</v>
      </c>
      <c r="AC76" s="12" t="s">
        <v>1409</v>
      </c>
    </row>
    <row r="77" spans="1:29" x14ac:dyDescent="0.55000000000000004">
      <c r="A77" s="108" t="s">
        <v>206</v>
      </c>
      <c r="B77" s="102" t="str">
        <f t="shared" si="20"/>
        <v>183</v>
      </c>
      <c r="C77" s="19">
        <v>69829392.980000004</v>
      </c>
      <c r="D77" s="19">
        <v>3036828.899999999</v>
      </c>
      <c r="E77" s="19">
        <v>0</v>
      </c>
      <c r="F77" s="19">
        <v>72866221.88000001</v>
      </c>
      <c r="G77" s="19">
        <v>2692235</v>
      </c>
      <c r="H77" s="19">
        <v>1887981</v>
      </c>
      <c r="I77" s="19">
        <v>8433312.879999999</v>
      </c>
      <c r="J77" s="19">
        <v>0</v>
      </c>
      <c r="K77" s="19">
        <v>0</v>
      </c>
      <c r="L77" s="19">
        <v>13013528.879999999</v>
      </c>
      <c r="M77" s="19">
        <v>85879750.760000005</v>
      </c>
      <c r="N77" s="65" t="s">
        <v>84</v>
      </c>
      <c r="O77" s="19">
        <f>VLOOKUP($B77,'[3]table2groupgl_Pivot (2)'!$B$1:$M$152,2,FALSE)</f>
        <v>73391193.760000005</v>
      </c>
      <c r="P77" s="19">
        <f>VLOOKUP($B77,'[3]table2groupgl_Pivot (2)'!$B$1:$M$152,6,FALSE)</f>
        <v>2642505.790000001</v>
      </c>
      <c r="Q77" s="19">
        <f>VLOOKUP($B77,'[3]table2groupgl_Pivot (2)'!$B$1:$M$152,8,FALSE)</f>
        <v>0</v>
      </c>
      <c r="R77" s="19">
        <f t="shared" si="21"/>
        <v>76033699.550000012</v>
      </c>
      <c r="S77" s="19">
        <f>VLOOKUP($B77,'[3]table2groupgl_Pivot (2)'!$B$1:$M$152,3,FALSE)</f>
        <v>2965377.49</v>
      </c>
      <c r="T77" s="19">
        <f>VLOOKUP($B77,'[3]table2groupgl_Pivot (2)'!$B$1:$M$152,4,FALSE)</f>
        <v>1788970.99</v>
      </c>
      <c r="U77" s="19">
        <f>VLOOKUP($B77,'[3]table2groupgl_Pivot (2)'!$B$1:$M$152,5,FALSE)</f>
        <v>8975301.3699999992</v>
      </c>
      <c r="V77" s="19">
        <f>VLOOKUP($B77,'[3]table2groupgl_Pivot (2)'!$B$1:$M$152,7,FALSE)</f>
        <v>0</v>
      </c>
      <c r="W77" s="19">
        <f>VLOOKUP($B77,'[3]table2groupgl_Pivot (2)'!$B$1:$M$152,9,FALSE)</f>
        <v>0</v>
      </c>
      <c r="X77" s="19">
        <f t="shared" si="22"/>
        <v>13729649.85</v>
      </c>
      <c r="Y77" s="19">
        <f t="shared" si="23"/>
        <v>89763349.400000006</v>
      </c>
      <c r="Z77" s="208">
        <f t="shared" si="17"/>
        <v>4.3469766762662312</v>
      </c>
      <c r="AA77" s="208">
        <f t="shared" si="18"/>
        <v>5.5028960753341849</v>
      </c>
      <c r="AB77" s="208">
        <f t="shared" si="19"/>
        <v>4.5221354342924505</v>
      </c>
      <c r="AC77" s="12" t="s">
        <v>1409</v>
      </c>
    </row>
    <row r="78" spans="1:29" x14ac:dyDescent="0.55000000000000004">
      <c r="A78" s="108" t="s">
        <v>207</v>
      </c>
      <c r="B78" s="102" t="str">
        <f t="shared" si="20"/>
        <v>184</v>
      </c>
      <c r="C78" s="19">
        <v>29719396.000000004</v>
      </c>
      <c r="D78" s="19">
        <v>1233025.4500000002</v>
      </c>
      <c r="E78" s="19">
        <v>3</v>
      </c>
      <c r="F78" s="19">
        <v>30952424.450000003</v>
      </c>
      <c r="G78" s="19">
        <v>1342256.3499999999</v>
      </c>
      <c r="H78" s="19">
        <v>539758.78</v>
      </c>
      <c r="I78" s="19">
        <v>4165588.95</v>
      </c>
      <c r="J78" s="19">
        <v>0</v>
      </c>
      <c r="K78" s="19">
        <v>0</v>
      </c>
      <c r="L78" s="19">
        <v>6047604.0800000001</v>
      </c>
      <c r="M78" s="19">
        <v>37000028.530000001</v>
      </c>
      <c r="N78" s="65" t="s">
        <v>85</v>
      </c>
      <c r="O78" s="19">
        <f>VLOOKUP($B78,'[3]table2groupgl_Pivot (2)'!$B$1:$M$152,2,FALSE)</f>
        <v>30801668.320000004</v>
      </c>
      <c r="P78" s="19">
        <f>VLOOKUP($B78,'[3]table2groupgl_Pivot (2)'!$B$1:$M$152,6,FALSE)</f>
        <v>1462195.8200000005</v>
      </c>
      <c r="Q78" s="19">
        <f>VLOOKUP($B78,'[3]table2groupgl_Pivot (2)'!$B$1:$M$152,8,FALSE)</f>
        <v>39</v>
      </c>
      <c r="R78" s="19">
        <f t="shared" si="21"/>
        <v>32263903.140000004</v>
      </c>
      <c r="S78" s="19">
        <f>VLOOKUP($B78,'[3]table2groupgl_Pivot (2)'!$B$1:$M$152,3,FALSE)</f>
        <v>1340670.02</v>
      </c>
      <c r="T78" s="19">
        <f>VLOOKUP($B78,'[3]table2groupgl_Pivot (2)'!$B$1:$M$152,4,FALSE)</f>
        <v>608904</v>
      </c>
      <c r="U78" s="19">
        <f>VLOOKUP($B78,'[3]table2groupgl_Pivot (2)'!$B$1:$M$152,5,FALSE)</f>
        <v>4038863.0500000003</v>
      </c>
      <c r="V78" s="19">
        <f>VLOOKUP($B78,'[3]table2groupgl_Pivot (2)'!$B$1:$M$152,7,FALSE)</f>
        <v>0</v>
      </c>
      <c r="W78" s="19">
        <f>VLOOKUP($B78,'[3]table2groupgl_Pivot (2)'!$B$1:$M$152,9,FALSE)</f>
        <v>0</v>
      </c>
      <c r="X78" s="19">
        <f t="shared" si="22"/>
        <v>5988437.0700000003</v>
      </c>
      <c r="Y78" s="19">
        <f t="shared" si="23"/>
        <v>38252340.210000008</v>
      </c>
      <c r="Z78" s="208">
        <f t="shared" si="17"/>
        <v>4.2370790440617689</v>
      </c>
      <c r="AA78" s="208">
        <f t="shared" si="18"/>
        <v>-0.97835455524727033</v>
      </c>
      <c r="AB78" s="208">
        <f t="shared" si="19"/>
        <v>3.3846235523429935</v>
      </c>
      <c r="AC78" s="12" t="s">
        <v>1409</v>
      </c>
    </row>
    <row r="79" spans="1:29" x14ac:dyDescent="0.55000000000000004">
      <c r="A79" s="108" t="s">
        <v>208</v>
      </c>
      <c r="B79" s="102" t="str">
        <f t="shared" si="20"/>
        <v>185</v>
      </c>
      <c r="C79" s="19">
        <v>40876413.190000005</v>
      </c>
      <c r="D79" s="19">
        <v>1089912.0600000003</v>
      </c>
      <c r="E79" s="19">
        <v>0</v>
      </c>
      <c r="F79" s="19">
        <v>41966325.250000007</v>
      </c>
      <c r="G79" s="19">
        <v>1534913</v>
      </c>
      <c r="H79" s="19">
        <v>1084720</v>
      </c>
      <c r="I79" s="19">
        <v>4996370.8099999996</v>
      </c>
      <c r="J79" s="19">
        <v>0</v>
      </c>
      <c r="K79" s="19">
        <v>0</v>
      </c>
      <c r="L79" s="19">
        <v>7616003.8099999996</v>
      </c>
      <c r="M79" s="19">
        <v>49582329.06000001</v>
      </c>
      <c r="N79" s="65" t="s">
        <v>86</v>
      </c>
      <c r="O79" s="19">
        <f>VLOOKUP($B79,'[3]table2groupgl_Pivot (2)'!$B$1:$M$152,2,FALSE)</f>
        <v>42643279.049999997</v>
      </c>
      <c r="P79" s="19">
        <f>VLOOKUP($B79,'[3]table2groupgl_Pivot (2)'!$B$1:$M$152,6,FALSE)</f>
        <v>1073645.3</v>
      </c>
      <c r="Q79" s="19">
        <f>VLOOKUP($B79,'[3]table2groupgl_Pivot (2)'!$B$1:$M$152,8,FALSE)</f>
        <v>10</v>
      </c>
      <c r="R79" s="19">
        <f t="shared" si="21"/>
        <v>43716934.349999994</v>
      </c>
      <c r="S79" s="19">
        <f>VLOOKUP($B79,'[3]table2groupgl_Pivot (2)'!$B$1:$M$152,3,FALSE)</f>
        <v>1475388</v>
      </c>
      <c r="T79" s="19">
        <f>VLOOKUP($B79,'[3]table2groupgl_Pivot (2)'!$B$1:$M$152,4,FALSE)</f>
        <v>1224252.48</v>
      </c>
      <c r="U79" s="19">
        <f>VLOOKUP($B79,'[3]table2groupgl_Pivot (2)'!$B$1:$M$152,5,FALSE)</f>
        <v>5712900.620000001</v>
      </c>
      <c r="V79" s="19">
        <f>VLOOKUP($B79,'[3]table2groupgl_Pivot (2)'!$B$1:$M$152,7,FALSE)</f>
        <v>0</v>
      </c>
      <c r="W79" s="19">
        <f>VLOOKUP($B79,'[3]table2groupgl_Pivot (2)'!$B$1:$M$152,9,FALSE)</f>
        <v>0</v>
      </c>
      <c r="X79" s="19">
        <f t="shared" si="22"/>
        <v>8412541.1000000015</v>
      </c>
      <c r="Y79" s="19">
        <f t="shared" si="23"/>
        <v>52129475.449999996</v>
      </c>
      <c r="Z79" s="208">
        <f t="shared" si="17"/>
        <v>4.1714614981686688</v>
      </c>
      <c r="AA79" s="208">
        <f t="shared" si="18"/>
        <v>10.458730193308583</v>
      </c>
      <c r="AB79" s="208">
        <f t="shared" si="19"/>
        <v>5.137206013290867</v>
      </c>
      <c r="AC79" s="12" t="s">
        <v>1409</v>
      </c>
    </row>
    <row r="80" spans="1:29" x14ac:dyDescent="0.55000000000000004">
      <c r="A80" s="108" t="s">
        <v>209</v>
      </c>
      <c r="B80" s="102" t="str">
        <f t="shared" si="20"/>
        <v>186</v>
      </c>
      <c r="C80" s="19">
        <v>41589709.940000005</v>
      </c>
      <c r="D80" s="19">
        <v>1707806.9300000002</v>
      </c>
      <c r="E80" s="19">
        <v>0</v>
      </c>
      <c r="F80" s="19">
        <v>43297516.870000005</v>
      </c>
      <c r="G80" s="19">
        <v>2299598</v>
      </c>
      <c r="H80" s="19">
        <v>1089428</v>
      </c>
      <c r="I80" s="19">
        <v>5561909.1100000003</v>
      </c>
      <c r="J80" s="19">
        <v>0</v>
      </c>
      <c r="K80" s="19">
        <v>0</v>
      </c>
      <c r="L80" s="19">
        <v>8950935.1099999994</v>
      </c>
      <c r="M80" s="19">
        <v>52248451.980000004</v>
      </c>
      <c r="N80" s="65" t="s">
        <v>87</v>
      </c>
      <c r="O80" s="19">
        <f>VLOOKUP($B80,'[3]table2groupgl_Pivot (2)'!$B$1:$M$152,2,FALSE)</f>
        <v>44130492.860000007</v>
      </c>
      <c r="P80" s="19">
        <f>VLOOKUP($B80,'[3]table2groupgl_Pivot (2)'!$B$1:$M$152,6,FALSE)</f>
        <v>1639480.9200000006</v>
      </c>
      <c r="Q80" s="19">
        <f>VLOOKUP($B80,'[3]table2groupgl_Pivot (2)'!$B$1:$M$152,8,FALSE)</f>
        <v>0</v>
      </c>
      <c r="R80" s="19">
        <f t="shared" si="21"/>
        <v>45769973.780000009</v>
      </c>
      <c r="S80" s="19">
        <f>VLOOKUP($B80,'[3]table2groupgl_Pivot (2)'!$B$1:$M$152,3,FALSE)</f>
        <v>2211686</v>
      </c>
      <c r="T80" s="19">
        <f>VLOOKUP($B80,'[3]table2groupgl_Pivot (2)'!$B$1:$M$152,4,FALSE)</f>
        <v>1181956</v>
      </c>
      <c r="U80" s="19">
        <f>VLOOKUP($B80,'[3]table2groupgl_Pivot (2)'!$B$1:$M$152,5,FALSE)</f>
        <v>5350873.38</v>
      </c>
      <c r="V80" s="19">
        <f>VLOOKUP($B80,'[3]table2groupgl_Pivot (2)'!$B$1:$M$152,7,FALSE)</f>
        <v>0</v>
      </c>
      <c r="W80" s="19">
        <f>VLOOKUP($B80,'[3]table2groupgl_Pivot (2)'!$B$1:$M$152,9,FALSE)</f>
        <v>0</v>
      </c>
      <c r="X80" s="19">
        <f t="shared" si="22"/>
        <v>8744515.379999999</v>
      </c>
      <c r="Y80" s="19">
        <f t="shared" si="23"/>
        <v>54514489.160000011</v>
      </c>
      <c r="Z80" s="208">
        <f t="shared" si="17"/>
        <v>5.7103896221658861</v>
      </c>
      <c r="AA80" s="208">
        <f t="shared" si="18"/>
        <v>-2.3061247508027178</v>
      </c>
      <c r="AB80" s="208">
        <f t="shared" si="19"/>
        <v>4.3370417574618578</v>
      </c>
      <c r="AC80" s="12" t="s">
        <v>1409</v>
      </c>
    </row>
    <row r="81" spans="1:29" x14ac:dyDescent="0.55000000000000004">
      <c r="A81" s="108" t="s">
        <v>210</v>
      </c>
      <c r="B81" s="102" t="str">
        <f t="shared" si="20"/>
        <v>187</v>
      </c>
      <c r="C81" s="19">
        <v>70385977.340000004</v>
      </c>
      <c r="D81" s="19">
        <v>2178777.4099999997</v>
      </c>
      <c r="E81" s="19">
        <v>3358.26</v>
      </c>
      <c r="F81" s="19">
        <v>72568113.010000005</v>
      </c>
      <c r="G81" s="19">
        <v>2755860.46</v>
      </c>
      <c r="H81" s="19">
        <v>1412144</v>
      </c>
      <c r="I81" s="19">
        <v>10748283.27</v>
      </c>
      <c r="J81" s="19">
        <v>0</v>
      </c>
      <c r="K81" s="19">
        <v>0</v>
      </c>
      <c r="L81" s="19">
        <v>14916287.73</v>
      </c>
      <c r="M81" s="19">
        <v>87484400.74000001</v>
      </c>
      <c r="N81" s="65" t="s">
        <v>88</v>
      </c>
      <c r="O81" s="19">
        <f>VLOOKUP($B81,'[3]table2groupgl_Pivot (2)'!$B$1:$M$152,2,FALSE)</f>
        <v>73046108.309999987</v>
      </c>
      <c r="P81" s="19">
        <f>VLOOKUP($B81,'[3]table2groupgl_Pivot (2)'!$B$1:$M$152,6,FALSE)</f>
        <v>2156587.9700000002</v>
      </c>
      <c r="Q81" s="19">
        <f>VLOOKUP($B81,'[3]table2groupgl_Pivot (2)'!$B$1:$M$152,8,FALSE)</f>
        <v>0</v>
      </c>
      <c r="R81" s="19">
        <f t="shared" si="21"/>
        <v>75202696.279999986</v>
      </c>
      <c r="S81" s="19">
        <f>VLOOKUP($B81,'[3]table2groupgl_Pivot (2)'!$B$1:$M$152,3,FALSE)</f>
        <v>2696955</v>
      </c>
      <c r="T81" s="19">
        <f>VLOOKUP($B81,'[3]table2groupgl_Pivot (2)'!$B$1:$M$152,4,FALSE)</f>
        <v>1680248.77</v>
      </c>
      <c r="U81" s="19">
        <f>VLOOKUP($B81,'[3]table2groupgl_Pivot (2)'!$B$1:$M$152,5,FALSE)</f>
        <v>11451452.169999998</v>
      </c>
      <c r="V81" s="19">
        <f>VLOOKUP($B81,'[3]table2groupgl_Pivot (2)'!$B$1:$M$152,7,FALSE)</f>
        <v>0</v>
      </c>
      <c r="W81" s="19">
        <f>VLOOKUP($B81,'[3]table2groupgl_Pivot (2)'!$B$1:$M$152,9,FALSE)</f>
        <v>0</v>
      </c>
      <c r="X81" s="19">
        <f t="shared" si="22"/>
        <v>15828655.939999998</v>
      </c>
      <c r="Y81" s="19">
        <f t="shared" si="23"/>
        <v>91031352.219999984</v>
      </c>
      <c r="Z81" s="208">
        <f t="shared" si="17"/>
        <v>3.6304971436103499</v>
      </c>
      <c r="AA81" s="208">
        <f t="shared" si="18"/>
        <v>6.1165903106375463</v>
      </c>
      <c r="AB81" s="208">
        <f t="shared" si="19"/>
        <v>4.0543816383235756</v>
      </c>
      <c r="AC81" s="12" t="s">
        <v>1409</v>
      </c>
    </row>
    <row r="82" spans="1:29" x14ac:dyDescent="0.55000000000000004">
      <c r="A82" s="108" t="s">
        <v>211</v>
      </c>
      <c r="B82" s="102" t="str">
        <f t="shared" si="20"/>
        <v>188</v>
      </c>
      <c r="C82" s="19">
        <v>40859899.560000002</v>
      </c>
      <c r="D82" s="19">
        <v>1312957.6300000001</v>
      </c>
      <c r="E82" s="19">
        <v>0</v>
      </c>
      <c r="F82" s="19">
        <v>42172857.190000005</v>
      </c>
      <c r="G82" s="19">
        <v>2359642.62</v>
      </c>
      <c r="H82" s="19">
        <v>1260638.6200000001</v>
      </c>
      <c r="I82" s="19">
        <v>9389464.0199999977</v>
      </c>
      <c r="J82" s="19">
        <v>0</v>
      </c>
      <c r="K82" s="19">
        <v>0</v>
      </c>
      <c r="L82" s="19">
        <v>13009745.259999998</v>
      </c>
      <c r="M82" s="19">
        <v>55182602.450000003</v>
      </c>
      <c r="N82" s="65" t="s">
        <v>89</v>
      </c>
      <c r="O82" s="19">
        <f>VLOOKUP($B82,'[3]table2groupgl_Pivot (2)'!$B$1:$M$152,2,FALSE)</f>
        <v>42997146.82</v>
      </c>
      <c r="P82" s="19">
        <f>VLOOKUP($B82,'[3]table2groupgl_Pivot (2)'!$B$1:$M$152,6,FALSE)</f>
        <v>1310373.5999999999</v>
      </c>
      <c r="Q82" s="19">
        <f>VLOOKUP($B82,'[3]table2groupgl_Pivot (2)'!$B$1:$M$152,8,FALSE)</f>
        <v>0</v>
      </c>
      <c r="R82" s="19">
        <f t="shared" si="21"/>
        <v>44307520.420000002</v>
      </c>
      <c r="S82" s="19">
        <f>VLOOKUP($B82,'[3]table2groupgl_Pivot (2)'!$B$1:$M$152,3,FALSE)</f>
        <v>2310887</v>
      </c>
      <c r="T82" s="19">
        <f>VLOOKUP($B82,'[3]table2groupgl_Pivot (2)'!$B$1:$M$152,4,FALSE)</f>
        <v>1435767.7000000002</v>
      </c>
      <c r="U82" s="19">
        <f>VLOOKUP($B82,'[3]table2groupgl_Pivot (2)'!$B$1:$M$152,5,FALSE)</f>
        <v>9453378.7199999988</v>
      </c>
      <c r="V82" s="19">
        <f>VLOOKUP($B82,'[3]table2groupgl_Pivot (2)'!$B$1:$M$152,7,FALSE)</f>
        <v>0</v>
      </c>
      <c r="W82" s="19">
        <f>VLOOKUP($B82,'[3]table2groupgl_Pivot (2)'!$B$1:$M$152,9,FALSE)</f>
        <v>0</v>
      </c>
      <c r="X82" s="19">
        <f t="shared" si="22"/>
        <v>13200033.419999998</v>
      </c>
      <c r="Y82" s="19">
        <f t="shared" si="23"/>
        <v>57507553.840000004</v>
      </c>
      <c r="Z82" s="208">
        <f t="shared" si="17"/>
        <v>5.061699330407631</v>
      </c>
      <c r="AA82" s="208">
        <f t="shared" si="18"/>
        <v>1.4626586162687107</v>
      </c>
      <c r="AB82" s="208">
        <f t="shared" si="19"/>
        <v>4.2131963459073871</v>
      </c>
      <c r="AC82" s="12" t="s">
        <v>1409</v>
      </c>
    </row>
    <row r="83" spans="1:29" x14ac:dyDescent="0.55000000000000004">
      <c r="A83" s="108" t="s">
        <v>212</v>
      </c>
      <c r="B83" s="102" t="str">
        <f t="shared" si="20"/>
        <v>190</v>
      </c>
      <c r="C83" s="19">
        <v>55664030.340000004</v>
      </c>
      <c r="D83" s="19">
        <v>1434731.54</v>
      </c>
      <c r="E83" s="19">
        <v>0</v>
      </c>
      <c r="F83" s="19">
        <v>57098761.880000003</v>
      </c>
      <c r="G83" s="19">
        <v>6661479.2000000002</v>
      </c>
      <c r="H83" s="19">
        <v>1167515.3999999999</v>
      </c>
      <c r="I83" s="19">
        <v>7776713.7499999991</v>
      </c>
      <c r="J83" s="19">
        <v>0</v>
      </c>
      <c r="K83" s="19">
        <v>0</v>
      </c>
      <c r="L83" s="19">
        <v>15605708.349999998</v>
      </c>
      <c r="M83" s="19">
        <v>72704470.230000004</v>
      </c>
      <c r="N83" s="65" t="s">
        <v>90</v>
      </c>
      <c r="O83" s="19">
        <f>VLOOKUP($B83,'[3]table2groupgl_Pivot (2)'!$B$1:$M$152,2,FALSE)</f>
        <v>57298977.330000006</v>
      </c>
      <c r="P83" s="19">
        <f>VLOOKUP($B83,'[3]table2groupgl_Pivot (2)'!$B$1:$M$152,6,FALSE)</f>
        <v>1434497.5000000002</v>
      </c>
      <c r="Q83" s="19">
        <f>VLOOKUP($B83,'[3]table2groupgl_Pivot (2)'!$B$1:$M$152,8,FALSE)</f>
        <v>0</v>
      </c>
      <c r="R83" s="19">
        <f t="shared" si="21"/>
        <v>58733474.830000006</v>
      </c>
      <c r="S83" s="19">
        <f>VLOOKUP($B83,'[3]table2groupgl_Pivot (2)'!$B$1:$M$152,3,FALSE)</f>
        <v>6903475.7000000002</v>
      </c>
      <c r="T83" s="19">
        <f>VLOOKUP($B83,'[3]table2groupgl_Pivot (2)'!$B$1:$M$152,4,FALSE)</f>
        <v>1294190</v>
      </c>
      <c r="U83" s="19">
        <f>VLOOKUP($B83,'[3]table2groupgl_Pivot (2)'!$B$1:$M$152,5,FALSE)</f>
        <v>7915420.5099999988</v>
      </c>
      <c r="V83" s="19">
        <f>VLOOKUP($B83,'[3]table2groupgl_Pivot (2)'!$B$1:$M$152,7,FALSE)</f>
        <v>0</v>
      </c>
      <c r="W83" s="19">
        <f>VLOOKUP($B83,'[3]table2groupgl_Pivot (2)'!$B$1:$M$152,9,FALSE)</f>
        <v>0</v>
      </c>
      <c r="X83" s="19">
        <f t="shared" si="22"/>
        <v>16113086.209999999</v>
      </c>
      <c r="Y83" s="19">
        <f t="shared" si="23"/>
        <v>74846561.040000007</v>
      </c>
      <c r="Z83" s="208">
        <f t="shared" si="17"/>
        <v>2.8629569121578347</v>
      </c>
      <c r="AA83" s="208">
        <f t="shared" si="18"/>
        <v>3.2512324889116702</v>
      </c>
      <c r="AB83" s="208">
        <f t="shared" si="19"/>
        <v>2.9462986295388927</v>
      </c>
      <c r="AC83" s="12" t="s">
        <v>1409</v>
      </c>
    </row>
    <row r="84" spans="1:29" x14ac:dyDescent="0.55000000000000004">
      <c r="A84" s="108" t="s">
        <v>423</v>
      </c>
      <c r="B84" s="102" t="str">
        <f t="shared" si="20"/>
        <v>197</v>
      </c>
      <c r="C84" s="19">
        <v>27929201.450000003</v>
      </c>
      <c r="D84" s="19">
        <v>1277598.44</v>
      </c>
      <c r="E84" s="19">
        <v>7807.62</v>
      </c>
      <c r="F84" s="19">
        <v>29214607.510000005</v>
      </c>
      <c r="G84" s="19">
        <v>1535435</v>
      </c>
      <c r="H84" s="19">
        <v>1132985</v>
      </c>
      <c r="I84" s="19">
        <v>5118943.9300000016</v>
      </c>
      <c r="J84" s="19">
        <v>0</v>
      </c>
      <c r="K84" s="19">
        <v>0</v>
      </c>
      <c r="L84" s="19">
        <v>7787363.9300000016</v>
      </c>
      <c r="M84" s="19">
        <v>37001971.440000005</v>
      </c>
      <c r="N84" s="65" t="s">
        <v>424</v>
      </c>
      <c r="O84" s="19">
        <f>VLOOKUP($B84,'[3]table2groupgl_Pivot (2)'!$B$1:$M$152,2,FALSE)</f>
        <v>25970048.34</v>
      </c>
      <c r="P84" s="19">
        <f>VLOOKUP($B84,'[3]table2groupgl_Pivot (2)'!$B$1:$M$152,6,FALSE)</f>
        <v>1611574.9799999993</v>
      </c>
      <c r="Q84" s="19">
        <f>VLOOKUP($B84,'[3]table2groupgl_Pivot (2)'!$B$1:$M$152,8,FALSE)</f>
        <v>0</v>
      </c>
      <c r="R84" s="19">
        <f t="shared" si="21"/>
        <v>27581623.32</v>
      </c>
      <c r="S84" s="19">
        <f>VLOOKUP($B84,'[3]table2groupgl_Pivot (2)'!$B$1:$M$152,3,FALSE)</f>
        <v>1738112</v>
      </c>
      <c r="T84" s="19">
        <f>VLOOKUP($B84,'[3]table2groupgl_Pivot (2)'!$B$1:$M$152,4,FALSE)</f>
        <v>1366514</v>
      </c>
      <c r="U84" s="19">
        <f>VLOOKUP($B84,'[3]table2groupgl_Pivot (2)'!$B$1:$M$152,5,FALSE)</f>
        <v>4905053.6399999987</v>
      </c>
      <c r="V84" s="19">
        <f>VLOOKUP($B84,'[3]table2groupgl_Pivot (2)'!$B$1:$M$152,7,FALSE)</f>
        <v>0</v>
      </c>
      <c r="W84" s="19">
        <f>VLOOKUP($B84,'[3]table2groupgl_Pivot (2)'!$B$1:$M$152,9,FALSE)</f>
        <v>0</v>
      </c>
      <c r="X84" s="19">
        <f t="shared" si="22"/>
        <v>8009679.6399999987</v>
      </c>
      <c r="Y84" s="19">
        <f t="shared" si="23"/>
        <v>35591302.960000001</v>
      </c>
      <c r="Z84" s="208">
        <f t="shared" si="17"/>
        <v>-5.5896153643037758</v>
      </c>
      <c r="AA84" s="208">
        <f t="shared" si="18"/>
        <v>2.854826254408751</v>
      </c>
      <c r="AB84" s="208">
        <f t="shared" si="19"/>
        <v>-3.8124143798323087</v>
      </c>
      <c r="AC84" s="12" t="s">
        <v>1409</v>
      </c>
    </row>
    <row r="85" spans="1:29" x14ac:dyDescent="0.55000000000000004">
      <c r="A85" s="108"/>
      <c r="B85" s="102" t="str">
        <f t="shared" si="20"/>
        <v/>
      </c>
      <c r="C85" s="19"/>
      <c r="D85" s="19"/>
      <c r="E85" s="19"/>
      <c r="F85" s="19"/>
      <c r="G85" s="19"/>
      <c r="H85" s="19"/>
      <c r="I85" s="19"/>
      <c r="J85" s="19"/>
      <c r="K85" s="19"/>
      <c r="L85" s="19"/>
      <c r="M85" s="19"/>
      <c r="N85" s="65"/>
      <c r="O85" s="19"/>
      <c r="P85" s="19"/>
      <c r="Q85" s="19"/>
      <c r="R85" s="19"/>
      <c r="S85" s="19"/>
      <c r="T85" s="19"/>
      <c r="U85" s="19"/>
      <c r="V85" s="19"/>
      <c r="W85" s="19"/>
      <c r="X85" s="19"/>
      <c r="Y85" s="19"/>
      <c r="Z85" s="208"/>
      <c r="AA85" s="208"/>
      <c r="AB85" s="208"/>
      <c r="AC85" s="12" t="s">
        <v>1409</v>
      </c>
    </row>
    <row r="86" spans="1:29" x14ac:dyDescent="0.55000000000000004">
      <c r="A86" s="107" t="s">
        <v>1210</v>
      </c>
      <c r="B86" s="102" t="str">
        <f t="shared" si="20"/>
        <v>นย์</v>
      </c>
      <c r="C86" s="47">
        <v>2767103.7</v>
      </c>
      <c r="D86" s="47">
        <v>532127.72</v>
      </c>
      <c r="E86" s="47">
        <v>0</v>
      </c>
      <c r="F86" s="47">
        <v>3299231.42</v>
      </c>
      <c r="G86" s="47">
        <v>671311</v>
      </c>
      <c r="H86" s="47">
        <v>97360</v>
      </c>
      <c r="I86" s="47">
        <v>930277.5199999999</v>
      </c>
      <c r="J86" s="47">
        <v>0</v>
      </c>
      <c r="K86" s="47">
        <v>0</v>
      </c>
      <c r="L86" s="47">
        <v>1698948.52</v>
      </c>
      <c r="M86" s="47">
        <v>4998179.9399999995</v>
      </c>
      <c r="N86" s="65" t="s">
        <v>91</v>
      </c>
      <c r="O86" s="47">
        <f>SUM(O87)</f>
        <v>3342656.7</v>
      </c>
      <c r="P86" s="47">
        <f t="shared" ref="P86:Q86" si="24">SUM(P87)</f>
        <v>526009.59999999893</v>
      </c>
      <c r="Q86" s="47">
        <f t="shared" si="24"/>
        <v>2715.92</v>
      </c>
      <c r="R86" s="47">
        <f t="shared" ref="R86:Y86" si="25">SUM(R87)</f>
        <v>3871382.2199999988</v>
      </c>
      <c r="S86" s="47">
        <f t="shared" si="25"/>
        <v>700182</v>
      </c>
      <c r="T86" s="47">
        <f t="shared" si="25"/>
        <v>100538</v>
      </c>
      <c r="U86" s="47">
        <f t="shared" si="25"/>
        <v>996963.85</v>
      </c>
      <c r="V86" s="47">
        <f t="shared" si="25"/>
        <v>0</v>
      </c>
      <c r="W86" s="47">
        <f t="shared" si="25"/>
        <v>0</v>
      </c>
      <c r="X86" s="47">
        <f t="shared" si="25"/>
        <v>1797683.85</v>
      </c>
      <c r="Y86" s="47">
        <f t="shared" si="25"/>
        <v>5669066.0699999984</v>
      </c>
      <c r="Z86" s="208">
        <f t="shared" si="17"/>
        <v>17.341942021151063</v>
      </c>
      <c r="AA86" s="208">
        <f t="shared" si="18"/>
        <v>5.8115551376447874</v>
      </c>
      <c r="AB86" s="208">
        <f t="shared" si="19"/>
        <v>13.422608590598262</v>
      </c>
      <c r="AC86" s="12" t="s">
        <v>1409</v>
      </c>
    </row>
    <row r="87" spans="1:29" x14ac:dyDescent="0.55000000000000004">
      <c r="A87" s="108" t="s">
        <v>1211</v>
      </c>
      <c r="B87" s="102" t="str">
        <f t="shared" si="20"/>
        <v>048</v>
      </c>
      <c r="C87" s="19">
        <v>2767103.7</v>
      </c>
      <c r="D87" s="19">
        <v>532127.72</v>
      </c>
      <c r="E87" s="19">
        <v>0</v>
      </c>
      <c r="F87" s="19">
        <v>3299231.42</v>
      </c>
      <c r="G87" s="19">
        <v>671311</v>
      </c>
      <c r="H87" s="19">
        <v>97360</v>
      </c>
      <c r="I87" s="19">
        <v>930277.5199999999</v>
      </c>
      <c r="J87" s="19">
        <v>0</v>
      </c>
      <c r="K87" s="19">
        <v>0</v>
      </c>
      <c r="L87" s="19">
        <v>1698948.52</v>
      </c>
      <c r="M87" s="19">
        <v>4998179.9399999995</v>
      </c>
      <c r="N87" s="65" t="s">
        <v>103</v>
      </c>
      <c r="O87" s="19">
        <f>VLOOKUP($B87,'[3]table2groupgl_Pivot (2)'!$B$2:$N$151,2)</f>
        <v>3342656.7</v>
      </c>
      <c r="P87" s="19">
        <f>VLOOKUP($B87,'[3]table2groupgl_Pivot (2)'!$B$2:$N$151,6)</f>
        <v>526009.59999999893</v>
      </c>
      <c r="Q87" s="19">
        <f>VLOOKUP($B87,'[3]table2groupgl_Pivot (2)'!$B$2:$N$151,8)</f>
        <v>2715.92</v>
      </c>
      <c r="R87" s="19">
        <f t="shared" ref="R87" si="26">SUM(O87:Q87)</f>
        <v>3871382.2199999988</v>
      </c>
      <c r="S87" s="19">
        <f>VLOOKUP($B87,'[3]table2groupgl_Pivot (2)'!$B$2:$N$151,3)</f>
        <v>700182</v>
      </c>
      <c r="T87" s="19">
        <f>VLOOKUP($B87,'[3]table2groupgl_Pivot (2)'!$B$2:$N$151,4)</f>
        <v>100538</v>
      </c>
      <c r="U87" s="19">
        <f>VLOOKUP($B87,'[3]table2groupgl_Pivot (2)'!$B$2:$N$151,5)</f>
        <v>996963.85</v>
      </c>
      <c r="V87" s="19">
        <f>VLOOKUP($B87,'[3]table2groupgl_Pivot (2)'!$B$2:$N$151,7)</f>
        <v>0</v>
      </c>
      <c r="W87" s="19">
        <f>VLOOKUP($B87,'[3]table2groupgl_Pivot (2)'!$B$2:$N$151,9)</f>
        <v>0</v>
      </c>
      <c r="X87" s="19">
        <f>SUM(S87:W87)</f>
        <v>1797683.85</v>
      </c>
      <c r="Y87" s="19">
        <f>R87+X87</f>
        <v>5669066.0699999984</v>
      </c>
      <c r="Z87" s="208">
        <f t="shared" si="17"/>
        <v>17.341942021151063</v>
      </c>
      <c r="AA87" s="208">
        <f t="shared" si="18"/>
        <v>5.8115551376447874</v>
      </c>
      <c r="AB87" s="208">
        <f t="shared" si="19"/>
        <v>13.422608590598262</v>
      </c>
      <c r="AC87" s="12" t="s">
        <v>1409</v>
      </c>
    </row>
    <row r="88" spans="1:29" x14ac:dyDescent="0.55000000000000004">
      <c r="A88" s="110"/>
      <c r="B88" s="102" t="str">
        <f t="shared" si="20"/>
        <v/>
      </c>
      <c r="C88" s="19"/>
      <c r="D88" s="19"/>
      <c r="E88" s="19"/>
      <c r="F88" s="19"/>
      <c r="G88" s="19"/>
      <c r="H88" s="19"/>
      <c r="I88" s="19"/>
      <c r="J88" s="19"/>
      <c r="K88" s="19"/>
      <c r="L88" s="19"/>
      <c r="M88" s="19"/>
      <c r="N88" s="65"/>
      <c r="O88" s="19"/>
      <c r="P88" s="19"/>
      <c r="Q88" s="19"/>
      <c r="R88" s="19"/>
      <c r="S88" s="19"/>
      <c r="T88" s="19"/>
      <c r="U88" s="19"/>
      <c r="V88" s="19"/>
      <c r="W88" s="19"/>
      <c r="X88" s="19"/>
      <c r="Y88" s="19"/>
      <c r="Z88" s="208"/>
      <c r="AA88" s="208"/>
      <c r="AB88" s="208"/>
      <c r="AC88" s="12" t="s">
        <v>1409</v>
      </c>
    </row>
    <row r="89" spans="1:29" x14ac:dyDescent="0.55000000000000004">
      <c r="A89" s="107" t="s">
        <v>1212</v>
      </c>
      <c r="B89" s="102" t="str">
        <f t="shared" si="20"/>
        <v>นย์</v>
      </c>
      <c r="C89" s="47">
        <v>7811144.8199999994</v>
      </c>
      <c r="D89" s="47">
        <v>781148.5</v>
      </c>
      <c r="E89" s="47">
        <v>0</v>
      </c>
      <c r="F89" s="47">
        <v>8592293.3200000003</v>
      </c>
      <c r="G89" s="47">
        <v>960193</v>
      </c>
      <c r="H89" s="47">
        <v>327736</v>
      </c>
      <c r="I89" s="47">
        <v>2097464.2800000003</v>
      </c>
      <c r="J89" s="47">
        <v>115700</v>
      </c>
      <c r="K89" s="47">
        <v>0</v>
      </c>
      <c r="L89" s="47">
        <v>3501093.2800000003</v>
      </c>
      <c r="M89" s="47">
        <v>12093386.599999998</v>
      </c>
      <c r="N89" s="65" t="s">
        <v>101</v>
      </c>
      <c r="O89" s="47">
        <f>SUM(O90:O91)</f>
        <v>7974184.6599999992</v>
      </c>
      <c r="P89" s="47">
        <f t="shared" ref="P89:Q89" si="27">SUM(P90:P91)</f>
        <v>637589.02</v>
      </c>
      <c r="Q89" s="47">
        <f t="shared" si="27"/>
        <v>9</v>
      </c>
      <c r="R89" s="47">
        <f t="shared" ref="R89:Y89" si="28">SUM(R90:R91)</f>
        <v>8611782.6799999997</v>
      </c>
      <c r="S89" s="47">
        <f t="shared" si="28"/>
        <v>1127638</v>
      </c>
      <c r="T89" s="47">
        <f t="shared" si="28"/>
        <v>394308.13</v>
      </c>
      <c r="U89" s="47">
        <f t="shared" si="28"/>
        <v>1903206.2999999998</v>
      </c>
      <c r="V89" s="47">
        <f t="shared" si="28"/>
        <v>8317.76</v>
      </c>
      <c r="W89" s="47">
        <f t="shared" si="28"/>
        <v>0</v>
      </c>
      <c r="X89" s="47">
        <f t="shared" si="28"/>
        <v>3433470.1899999995</v>
      </c>
      <c r="Y89" s="47">
        <f t="shared" si="28"/>
        <v>12045252.869999999</v>
      </c>
      <c r="Z89" s="208">
        <f t="shared" si="17"/>
        <v>0.22682372766109668</v>
      </c>
      <c r="AA89" s="208">
        <f t="shared" si="18"/>
        <v>-1.9314849560363836</v>
      </c>
      <c r="AB89" s="208">
        <f t="shared" si="19"/>
        <v>-0.39801696242803147</v>
      </c>
      <c r="AC89" s="12" t="s">
        <v>1409</v>
      </c>
    </row>
    <row r="90" spans="1:29" x14ac:dyDescent="0.55000000000000004">
      <c r="A90" s="108" t="s">
        <v>1213</v>
      </c>
      <c r="B90" s="102" t="str">
        <f t="shared" si="20"/>
        <v>042</v>
      </c>
      <c r="C90" s="19">
        <v>4197043.5999999996</v>
      </c>
      <c r="D90" s="19">
        <v>477290.58999999997</v>
      </c>
      <c r="E90" s="19">
        <v>0</v>
      </c>
      <c r="F90" s="19">
        <v>4674334.1899999995</v>
      </c>
      <c r="G90" s="19">
        <v>394456</v>
      </c>
      <c r="H90" s="19">
        <v>163384</v>
      </c>
      <c r="I90" s="19">
        <v>1055382.05</v>
      </c>
      <c r="J90" s="19">
        <v>115700</v>
      </c>
      <c r="K90" s="19">
        <v>0</v>
      </c>
      <c r="L90" s="19">
        <v>1728922.05</v>
      </c>
      <c r="M90" s="19">
        <v>6403256.2399999993</v>
      </c>
      <c r="N90" s="65" t="s">
        <v>100</v>
      </c>
      <c r="O90" s="19">
        <f>VLOOKUP($B90,'[3]table2groupgl_Pivot (2)'!$B$2:$N$151,2)</f>
        <v>4339467.459999999</v>
      </c>
      <c r="P90" s="19">
        <f>VLOOKUP($B90,'[3]table2groupgl_Pivot (2)'!$B$2:$N$151,6)</f>
        <v>380166.23000000004</v>
      </c>
      <c r="Q90" s="19">
        <f>VLOOKUP($B90,'[3]table2groupgl_Pivot (2)'!$B$2:$N$151,8)</f>
        <v>0</v>
      </c>
      <c r="R90" s="19">
        <f t="shared" ref="R90:R106" si="29">SUM(O90:Q90)</f>
        <v>4719633.6899999995</v>
      </c>
      <c r="S90" s="19">
        <f>VLOOKUP($B90,'[3]table2groupgl_Pivot (2)'!$B$2:$N$151,3)</f>
        <v>298288</v>
      </c>
      <c r="T90" s="19">
        <f>VLOOKUP($B90,'[3]table2groupgl_Pivot (2)'!$B$2:$N$151,4)</f>
        <v>155168</v>
      </c>
      <c r="U90" s="19">
        <f>VLOOKUP($B90,'[3]table2groupgl_Pivot (2)'!$B$2:$N$151,5)</f>
        <v>1155735.93</v>
      </c>
      <c r="V90" s="19">
        <f>VLOOKUP($B90,'[3]table2groupgl_Pivot (2)'!$B$2:$N$151,7)</f>
        <v>8317.76</v>
      </c>
      <c r="W90" s="19">
        <f>VLOOKUP($B90,'[3]table2groupgl_Pivot (2)'!$B$2:$N$151,9)</f>
        <v>0</v>
      </c>
      <c r="X90" s="19">
        <f t="shared" ref="X90:X91" si="30">SUM(S90:W90)</f>
        <v>1617509.69</v>
      </c>
      <c r="Y90" s="19">
        <f t="shared" ref="Y90:Y91" si="31">R90+X90</f>
        <v>6337143.379999999</v>
      </c>
      <c r="Z90" s="208">
        <f t="shared" si="17"/>
        <v>0.96911128213534958</v>
      </c>
      <c r="AA90" s="208">
        <f t="shared" si="18"/>
        <v>-6.4440360396814942</v>
      </c>
      <c r="AB90" s="208">
        <f t="shared" si="19"/>
        <v>-1.0324881204504217</v>
      </c>
      <c r="AC90" s="12" t="s">
        <v>1409</v>
      </c>
    </row>
    <row r="91" spans="1:29" x14ac:dyDescent="0.55000000000000004">
      <c r="A91" s="108" t="s">
        <v>1214</v>
      </c>
      <c r="B91" s="102" t="str">
        <f t="shared" si="20"/>
        <v>072</v>
      </c>
      <c r="C91" s="19">
        <v>3614101.2199999997</v>
      </c>
      <c r="D91" s="19">
        <v>303857.90999999997</v>
      </c>
      <c r="E91" s="19">
        <v>0</v>
      </c>
      <c r="F91" s="19">
        <v>3917959.13</v>
      </c>
      <c r="G91" s="19">
        <v>565737</v>
      </c>
      <c r="H91" s="19">
        <v>164352</v>
      </c>
      <c r="I91" s="19">
        <v>1042082.2300000001</v>
      </c>
      <c r="J91" s="19">
        <v>0</v>
      </c>
      <c r="K91" s="19">
        <v>0</v>
      </c>
      <c r="L91" s="19">
        <v>1772171.23</v>
      </c>
      <c r="M91" s="19">
        <v>5690130.3599999994</v>
      </c>
      <c r="N91" s="65" t="s">
        <v>99</v>
      </c>
      <c r="O91" s="19">
        <f>VLOOKUP($B91,'[3]table2groupgl_Pivot (2)'!$B$2:$N$151,2)</f>
        <v>3634717.2</v>
      </c>
      <c r="P91" s="19">
        <f>VLOOKUP($B91,'[3]table2groupgl_Pivot (2)'!$B$2:$N$151,6)</f>
        <v>257422.78999999992</v>
      </c>
      <c r="Q91" s="19">
        <f>VLOOKUP($B91,'[3]table2groupgl_Pivot (2)'!$B$2:$N$151,8)</f>
        <v>9</v>
      </c>
      <c r="R91" s="19">
        <f t="shared" si="29"/>
        <v>3892148.99</v>
      </c>
      <c r="S91" s="19">
        <f>VLOOKUP($B91,'[3]table2groupgl_Pivot (2)'!$B$2:$N$151,3)</f>
        <v>829350</v>
      </c>
      <c r="T91" s="19">
        <f>VLOOKUP($B91,'[3]table2groupgl_Pivot (2)'!$B$2:$N$151,4)</f>
        <v>239140.13</v>
      </c>
      <c r="U91" s="19">
        <f>VLOOKUP($B91,'[3]table2groupgl_Pivot (2)'!$B$2:$N$151,5)</f>
        <v>747470.36999999988</v>
      </c>
      <c r="V91" s="19">
        <f>VLOOKUP($B91,'[3]table2groupgl_Pivot (2)'!$B$2:$N$151,7)</f>
        <v>0</v>
      </c>
      <c r="W91" s="19">
        <f>VLOOKUP($B91,'[3]table2groupgl_Pivot (2)'!$B$2:$N$151,9)</f>
        <v>0</v>
      </c>
      <c r="X91" s="19">
        <f t="shared" si="30"/>
        <v>1815960.4999999998</v>
      </c>
      <c r="Y91" s="19">
        <f t="shared" si="31"/>
        <v>5708109.4900000002</v>
      </c>
      <c r="Z91" s="208">
        <f t="shared" si="17"/>
        <v>-0.65876491161865858</v>
      </c>
      <c r="AA91" s="208">
        <f t="shared" si="18"/>
        <v>2.4709389961149402</v>
      </c>
      <c r="AB91" s="208">
        <f t="shared" si="19"/>
        <v>0.31597044114119066</v>
      </c>
      <c r="AC91" s="12" t="s">
        <v>1409</v>
      </c>
    </row>
    <row r="92" spans="1:29" x14ac:dyDescent="0.55000000000000004">
      <c r="A92" s="110"/>
      <c r="B92" s="102" t="str">
        <f t="shared" si="20"/>
        <v/>
      </c>
      <c r="C92" s="19"/>
      <c r="D92" s="19"/>
      <c r="E92" s="19"/>
      <c r="F92" s="19"/>
      <c r="G92" s="19"/>
      <c r="H92" s="19"/>
      <c r="I92" s="19"/>
      <c r="J92" s="19"/>
      <c r="K92" s="19"/>
      <c r="L92" s="19"/>
      <c r="M92" s="19"/>
      <c r="N92" s="65"/>
      <c r="O92" s="19"/>
      <c r="P92" s="19"/>
      <c r="Q92" s="19"/>
      <c r="R92" s="19"/>
      <c r="S92" s="19"/>
      <c r="T92" s="19"/>
      <c r="U92" s="19"/>
      <c r="V92" s="19"/>
      <c r="W92" s="19"/>
      <c r="X92" s="19"/>
      <c r="Y92" s="19"/>
      <c r="Z92" s="208"/>
      <c r="AA92" s="208"/>
      <c r="AB92" s="208"/>
      <c r="AC92" s="12" t="s">
        <v>1409</v>
      </c>
    </row>
    <row r="93" spans="1:29" x14ac:dyDescent="0.55000000000000004">
      <c r="A93" s="107" t="s">
        <v>1215</v>
      </c>
      <c r="B93" s="102" t="str">
        <f t="shared" si="20"/>
        <v>นย์</v>
      </c>
      <c r="C93" s="47">
        <v>6492920.7000000002</v>
      </c>
      <c r="D93" s="47">
        <v>1599461.58</v>
      </c>
      <c r="E93" s="47">
        <v>3</v>
      </c>
      <c r="F93" s="47">
        <v>8092385.2799999993</v>
      </c>
      <c r="G93" s="47">
        <v>200190</v>
      </c>
      <c r="H93" s="47">
        <v>353170.3</v>
      </c>
      <c r="I93" s="47">
        <v>3291379.1999999997</v>
      </c>
      <c r="J93" s="47">
        <v>0</v>
      </c>
      <c r="K93" s="47">
        <v>0</v>
      </c>
      <c r="L93" s="47">
        <v>3844739.5</v>
      </c>
      <c r="M93" s="47">
        <v>11937124.779999999</v>
      </c>
      <c r="N93" s="65" t="s">
        <v>97</v>
      </c>
      <c r="O93" s="47">
        <f>SUM(O94:O95)</f>
        <v>7056870.04</v>
      </c>
      <c r="P93" s="47">
        <f t="shared" ref="P93:Q93" si="32">SUM(P94:P95)</f>
        <v>1613100.7499999998</v>
      </c>
      <c r="Q93" s="47">
        <f t="shared" si="32"/>
        <v>0</v>
      </c>
      <c r="R93" s="47">
        <f t="shared" ref="R93:Y93" si="33">SUM(R94:R95)</f>
        <v>8669970.7899999991</v>
      </c>
      <c r="S93" s="47">
        <f t="shared" si="33"/>
        <v>59410</v>
      </c>
      <c r="T93" s="47">
        <f t="shared" si="33"/>
        <v>480417</v>
      </c>
      <c r="U93" s="47">
        <f t="shared" si="33"/>
        <v>3843123.63</v>
      </c>
      <c r="V93" s="47">
        <f t="shared" si="33"/>
        <v>0</v>
      </c>
      <c r="W93" s="47">
        <f t="shared" si="33"/>
        <v>0</v>
      </c>
      <c r="X93" s="47">
        <f t="shared" si="33"/>
        <v>4382950.63</v>
      </c>
      <c r="Y93" s="47">
        <f t="shared" si="33"/>
        <v>13052921.420000002</v>
      </c>
      <c r="Z93" s="208">
        <f t="shared" si="17"/>
        <v>7.1373950944658908</v>
      </c>
      <c r="AA93" s="208">
        <f t="shared" si="18"/>
        <v>13.998637098820346</v>
      </c>
      <c r="AB93" s="208">
        <f t="shared" si="19"/>
        <v>9.3472813643487971</v>
      </c>
      <c r="AC93" s="12" t="s">
        <v>1409</v>
      </c>
    </row>
    <row r="94" spans="1:29" x14ac:dyDescent="0.55000000000000004">
      <c r="A94" s="109" t="s">
        <v>1216</v>
      </c>
      <c r="B94" s="102" t="str">
        <f t="shared" si="20"/>
        <v>085</v>
      </c>
      <c r="C94" s="19">
        <v>3446292</v>
      </c>
      <c r="D94" s="19">
        <v>826770.76</v>
      </c>
      <c r="E94" s="19">
        <v>3</v>
      </c>
      <c r="F94" s="19">
        <v>4273065.76</v>
      </c>
      <c r="G94" s="19">
        <v>120440</v>
      </c>
      <c r="H94" s="19">
        <v>226562.3</v>
      </c>
      <c r="I94" s="19">
        <v>1645471.9599999997</v>
      </c>
      <c r="J94" s="19">
        <v>0</v>
      </c>
      <c r="K94" s="19">
        <v>0</v>
      </c>
      <c r="L94" s="19">
        <v>1992474.2599999998</v>
      </c>
      <c r="M94" s="19">
        <v>6265540.0199999996</v>
      </c>
      <c r="N94" s="65" t="s">
        <v>96</v>
      </c>
      <c r="O94" s="19">
        <f>VLOOKUP($B94,'[3]table2groupgl_Pivot (2)'!$B$2:$N$151,2)</f>
        <v>3091883.34</v>
      </c>
      <c r="P94" s="19">
        <f>VLOOKUP($B94,'[3]table2groupgl_Pivot (2)'!$B$2:$N$151,6)</f>
        <v>835158.61999999988</v>
      </c>
      <c r="Q94" s="19">
        <f>VLOOKUP($B94,'[3]table2groupgl_Pivot (2)'!$B$2:$N$151,8)</f>
        <v>0</v>
      </c>
      <c r="R94" s="19">
        <f t="shared" si="29"/>
        <v>3927041.96</v>
      </c>
      <c r="S94" s="19">
        <f>VLOOKUP($B94,'[3]table2groupgl_Pivot (2)'!$B$2:$N$151,3)</f>
        <v>17400</v>
      </c>
      <c r="T94" s="19">
        <f>VLOOKUP($B94,'[3]table2groupgl_Pivot (2)'!$B$2:$N$151,4)</f>
        <v>290859</v>
      </c>
      <c r="U94" s="19">
        <f>VLOOKUP($B94,'[3]table2groupgl_Pivot (2)'!$B$2:$N$151,5)</f>
        <v>1399967.0799999998</v>
      </c>
      <c r="V94" s="19">
        <f>VLOOKUP($B94,'[3]table2groupgl_Pivot (2)'!$B$2:$N$151,7)</f>
        <v>0</v>
      </c>
      <c r="W94" s="19">
        <f>VLOOKUP($B94,'[3]table2groupgl_Pivot (2)'!$B$2:$N$151,9)</f>
        <v>0</v>
      </c>
      <c r="X94" s="19">
        <f t="shared" ref="X94:X95" si="34">SUM(S94:W94)</f>
        <v>1708226.0799999998</v>
      </c>
      <c r="Y94" s="19">
        <f t="shared" ref="Y94:Y95" si="35">R94+X94</f>
        <v>5635268.04</v>
      </c>
      <c r="Z94" s="208">
        <f t="shared" si="17"/>
        <v>-8.0977878515026607</v>
      </c>
      <c r="AA94" s="208">
        <f t="shared" si="18"/>
        <v>-14.266090443748064</v>
      </c>
      <c r="AB94" s="208">
        <f t="shared" si="19"/>
        <v>-10.059340104574092</v>
      </c>
      <c r="AC94" s="12" t="s">
        <v>1409</v>
      </c>
    </row>
    <row r="95" spans="1:29" x14ac:dyDescent="0.55000000000000004">
      <c r="A95" s="108" t="s">
        <v>1217</v>
      </c>
      <c r="B95" s="102" t="str">
        <f t="shared" si="20"/>
        <v>090</v>
      </c>
      <c r="C95" s="19">
        <v>3046628.7</v>
      </c>
      <c r="D95" s="19">
        <v>772690.82</v>
      </c>
      <c r="E95" s="19">
        <v>0</v>
      </c>
      <c r="F95" s="19">
        <v>3819319.52</v>
      </c>
      <c r="G95" s="19">
        <v>79750</v>
      </c>
      <c r="H95" s="19">
        <v>126608</v>
      </c>
      <c r="I95" s="19">
        <v>1645907.24</v>
      </c>
      <c r="J95" s="19">
        <v>0</v>
      </c>
      <c r="K95" s="19">
        <v>0</v>
      </c>
      <c r="L95" s="19">
        <v>1852265.24</v>
      </c>
      <c r="M95" s="19">
        <v>5671584.7599999998</v>
      </c>
      <c r="N95" s="65" t="s">
        <v>95</v>
      </c>
      <c r="O95" s="19">
        <f>VLOOKUP($B95,'[3]table2groupgl_Pivot (2)'!$B$2:$N$151,2)</f>
        <v>3964986.7</v>
      </c>
      <c r="P95" s="19">
        <f>VLOOKUP($B95,'[3]table2groupgl_Pivot (2)'!$B$2:$N$151,6)</f>
        <v>777942.12999999989</v>
      </c>
      <c r="Q95" s="19">
        <f>VLOOKUP($B95,'[3]table2groupgl_Pivot (2)'!$B$2:$N$151,8)</f>
        <v>0</v>
      </c>
      <c r="R95" s="19">
        <f t="shared" si="29"/>
        <v>4742928.83</v>
      </c>
      <c r="S95" s="19">
        <f>VLOOKUP($B95,'[3]table2groupgl_Pivot (2)'!$B$2:$N$151,3)</f>
        <v>42010</v>
      </c>
      <c r="T95" s="19">
        <f>VLOOKUP($B95,'[3]table2groupgl_Pivot (2)'!$B$2:$N$151,4)</f>
        <v>189558</v>
      </c>
      <c r="U95" s="19">
        <f>VLOOKUP($B95,'[3]table2groupgl_Pivot (2)'!$B$2:$N$151,5)</f>
        <v>2443156.5500000003</v>
      </c>
      <c r="V95" s="19">
        <f>VLOOKUP($B95,'[3]table2groupgl_Pivot (2)'!$B$2:$N$151,7)</f>
        <v>0</v>
      </c>
      <c r="W95" s="19">
        <f>VLOOKUP($B95,'[3]table2groupgl_Pivot (2)'!$B$2:$N$151,9)</f>
        <v>0</v>
      </c>
      <c r="X95" s="19">
        <f t="shared" si="34"/>
        <v>2674724.5500000003</v>
      </c>
      <c r="Y95" s="19">
        <f t="shared" si="35"/>
        <v>7417653.3800000008</v>
      </c>
      <c r="Z95" s="208">
        <f t="shared" si="17"/>
        <v>24.182561976380548</v>
      </c>
      <c r="AA95" s="208">
        <f t="shared" si="18"/>
        <v>44.40289070047011</v>
      </c>
      <c r="AB95" s="208">
        <f t="shared" si="19"/>
        <v>30.786256291442626</v>
      </c>
      <c r="AC95" s="12" t="s">
        <v>1409</v>
      </c>
    </row>
    <row r="96" spans="1:29" x14ac:dyDescent="0.55000000000000004">
      <c r="A96" s="110"/>
      <c r="B96" s="102" t="str">
        <f t="shared" si="20"/>
        <v/>
      </c>
      <c r="C96" s="19"/>
      <c r="D96" s="19"/>
      <c r="E96" s="19"/>
      <c r="F96" s="19"/>
      <c r="G96" s="19"/>
      <c r="H96" s="19"/>
      <c r="I96" s="19"/>
      <c r="J96" s="19"/>
      <c r="K96" s="19"/>
      <c r="L96" s="19"/>
      <c r="M96" s="19"/>
      <c r="N96" s="65"/>
      <c r="O96" s="19"/>
      <c r="P96" s="19"/>
      <c r="Q96" s="19"/>
      <c r="R96" s="19"/>
      <c r="S96" s="19"/>
      <c r="T96" s="19"/>
      <c r="U96" s="19"/>
      <c r="V96" s="19"/>
      <c r="W96" s="19"/>
      <c r="X96" s="19"/>
      <c r="Y96" s="19"/>
      <c r="Z96" s="208"/>
      <c r="AA96" s="208"/>
      <c r="AB96" s="208"/>
      <c r="AC96" s="12" t="s">
        <v>1409</v>
      </c>
    </row>
    <row r="97" spans="1:29" x14ac:dyDescent="0.55000000000000004">
      <c r="A97" s="111" t="s">
        <v>1218</v>
      </c>
      <c r="B97" s="102" t="str">
        <f t="shared" si="20"/>
        <v>นย์</v>
      </c>
      <c r="C97" s="47">
        <v>40698173.329999998</v>
      </c>
      <c r="D97" s="47">
        <v>4983963.99</v>
      </c>
      <c r="E97" s="47">
        <v>250.23</v>
      </c>
      <c r="F97" s="47">
        <v>45682387.550000004</v>
      </c>
      <c r="G97" s="47">
        <v>632183.5</v>
      </c>
      <c r="H97" s="47">
        <v>2461541.75</v>
      </c>
      <c r="I97" s="47">
        <v>23051516.529999997</v>
      </c>
      <c r="J97" s="47">
        <v>0</v>
      </c>
      <c r="K97" s="47">
        <v>0</v>
      </c>
      <c r="L97" s="47">
        <v>26145241.779999997</v>
      </c>
      <c r="M97" s="47">
        <v>71827629.329999998</v>
      </c>
      <c r="N97" s="65" t="s">
        <v>93</v>
      </c>
      <c r="O97" s="47">
        <f>SUM(O98:O106)</f>
        <v>40139199.329999998</v>
      </c>
      <c r="P97" s="47">
        <f t="shared" ref="P97:Q97" si="36">SUM(P98:P106)</f>
        <v>6755758.8700000001</v>
      </c>
      <c r="Q97" s="47">
        <f t="shared" si="36"/>
        <v>24</v>
      </c>
      <c r="R97" s="47">
        <f t="shared" ref="R97:Y97" si="37">SUM(R98:R106)</f>
        <v>46894982.200000003</v>
      </c>
      <c r="S97" s="47">
        <f t="shared" si="37"/>
        <v>636715.42999999993</v>
      </c>
      <c r="T97" s="47">
        <f t="shared" si="37"/>
        <v>2518595.7000000002</v>
      </c>
      <c r="U97" s="47">
        <f t="shared" si="37"/>
        <v>23088114.179999996</v>
      </c>
      <c r="V97" s="47">
        <f t="shared" si="37"/>
        <v>0</v>
      </c>
      <c r="W97" s="47">
        <f t="shared" si="37"/>
        <v>0</v>
      </c>
      <c r="X97" s="47">
        <f t="shared" si="37"/>
        <v>26243425.309999999</v>
      </c>
      <c r="Y97" s="47">
        <f t="shared" si="37"/>
        <v>73138407.50999999</v>
      </c>
      <c r="Z97" s="208">
        <f t="shared" si="17"/>
        <v>2.6544029658537371</v>
      </c>
      <c r="AA97" s="208">
        <f t="shared" si="18"/>
        <v>0.37553116098971184</v>
      </c>
      <c r="AB97" s="208">
        <f t="shared" si="19"/>
        <v>1.824894114182499</v>
      </c>
      <c r="AC97" s="12" t="s">
        <v>1409</v>
      </c>
    </row>
    <row r="98" spans="1:29" x14ac:dyDescent="0.55000000000000004">
      <c r="A98" s="108" t="s">
        <v>1219</v>
      </c>
      <c r="B98" s="102" t="str">
        <f t="shared" si="20"/>
        <v>043</v>
      </c>
      <c r="C98" s="19">
        <v>3349400.37</v>
      </c>
      <c r="D98" s="19">
        <v>1334814.3700000001</v>
      </c>
      <c r="E98" s="19">
        <v>1</v>
      </c>
      <c r="F98" s="19">
        <v>4684215.74</v>
      </c>
      <c r="G98" s="19">
        <v>20914</v>
      </c>
      <c r="H98" s="19">
        <v>296765</v>
      </c>
      <c r="I98" s="19">
        <v>2507070</v>
      </c>
      <c r="J98" s="19">
        <v>0</v>
      </c>
      <c r="K98" s="19">
        <v>0</v>
      </c>
      <c r="L98" s="19">
        <v>2824749</v>
      </c>
      <c r="M98" s="19">
        <v>7508964.7400000002</v>
      </c>
      <c r="N98" s="65" t="s">
        <v>92</v>
      </c>
      <c r="O98" s="19">
        <f>VLOOKUP($B98,'[3]table2groupgl_Pivot (2)'!$B$2:$N$151,2)</f>
        <v>3033403.3100000005</v>
      </c>
      <c r="P98" s="19">
        <f>VLOOKUP($B98,'[3]table2groupgl_Pivot (2)'!$B$2:$N$151,6)</f>
        <v>947873.32</v>
      </c>
      <c r="Q98" s="19">
        <f>VLOOKUP($B98,'[3]table2groupgl_Pivot (2)'!$B$2:$N$151,8)</f>
        <v>0</v>
      </c>
      <c r="R98" s="19">
        <f t="shared" si="29"/>
        <v>3981276.6300000004</v>
      </c>
      <c r="S98" s="19">
        <f>VLOOKUP($B98,'[3]table2groupgl_Pivot (2)'!$B$2:$N$151,3)</f>
        <v>37758</v>
      </c>
      <c r="T98" s="19">
        <f>VLOOKUP($B98,'[3]table2groupgl_Pivot (2)'!$B$2:$N$151,4)</f>
        <v>295668</v>
      </c>
      <c r="U98" s="19">
        <f>VLOOKUP($B98,'[3]table2groupgl_Pivot (2)'!$B$2:$N$151,5)</f>
        <v>2535242.3499999996</v>
      </c>
      <c r="V98" s="19">
        <f>VLOOKUP($B98,'[3]table2groupgl_Pivot (2)'!$B$2:$N$151,7)</f>
        <v>0</v>
      </c>
      <c r="W98" s="19">
        <f>VLOOKUP($B98,'[3]table2groupgl_Pivot (2)'!$B$2:$N$151,9)</f>
        <v>0</v>
      </c>
      <c r="X98" s="19">
        <f t="shared" ref="X98:X106" si="38">SUM(S98:W98)</f>
        <v>2868668.3499999996</v>
      </c>
      <c r="Y98" s="19">
        <f t="shared" ref="Y98:Y106" si="39">R98+X98</f>
        <v>6849944.9800000004</v>
      </c>
      <c r="Z98" s="208">
        <f t="shared" si="17"/>
        <v>-15.006548566868524</v>
      </c>
      <c r="AA98" s="208">
        <f t="shared" si="18"/>
        <v>1.5548054004090144</v>
      </c>
      <c r="AB98" s="208">
        <f t="shared" si="19"/>
        <v>-8.7764396667016413</v>
      </c>
      <c r="AC98" s="12" t="s">
        <v>1409</v>
      </c>
    </row>
    <row r="99" spans="1:29" x14ac:dyDescent="0.55000000000000004">
      <c r="A99" s="108" t="s">
        <v>1220</v>
      </c>
      <c r="B99" s="102" t="str">
        <f t="shared" si="20"/>
        <v>051</v>
      </c>
      <c r="C99" s="19">
        <v>3957489.12</v>
      </c>
      <c r="D99" s="19">
        <v>429459.48000000004</v>
      </c>
      <c r="E99" s="19">
        <v>0</v>
      </c>
      <c r="F99" s="19">
        <v>4386948.6000000006</v>
      </c>
      <c r="G99" s="19">
        <v>38990</v>
      </c>
      <c r="H99" s="19">
        <v>263052.5</v>
      </c>
      <c r="I99" s="19">
        <v>3276095.2099999995</v>
      </c>
      <c r="J99" s="19">
        <v>0</v>
      </c>
      <c r="K99" s="19">
        <v>0</v>
      </c>
      <c r="L99" s="19">
        <v>3578137.7099999995</v>
      </c>
      <c r="M99" s="19">
        <v>7965086.3100000005</v>
      </c>
      <c r="N99" s="65"/>
      <c r="O99" s="19">
        <f>VLOOKUP($B99,'[3]table2groupgl_Pivot (2)'!$B$2:$N$151,2)</f>
        <v>3963616.6799999997</v>
      </c>
      <c r="P99" s="19">
        <f>VLOOKUP($B99,'[3]table2groupgl_Pivot (2)'!$B$2:$N$151,6)</f>
        <v>2300447.65</v>
      </c>
      <c r="Q99" s="19">
        <f>VLOOKUP($B99,'[3]table2groupgl_Pivot (2)'!$B$2:$N$151,8)</f>
        <v>0</v>
      </c>
      <c r="R99" s="19">
        <f t="shared" si="29"/>
        <v>6264064.3300000001</v>
      </c>
      <c r="S99" s="19">
        <f>VLOOKUP($B99,'[3]table2groupgl_Pivot (2)'!$B$2:$N$151,3)</f>
        <v>12200</v>
      </c>
      <c r="T99" s="19">
        <f>VLOOKUP($B99,'[3]table2groupgl_Pivot (2)'!$B$2:$N$151,4)</f>
        <v>322232</v>
      </c>
      <c r="U99" s="19">
        <f>VLOOKUP($B99,'[3]table2groupgl_Pivot (2)'!$B$2:$N$151,5)</f>
        <v>3372409.7399999993</v>
      </c>
      <c r="V99" s="19">
        <f>VLOOKUP($B99,'[3]table2groupgl_Pivot (2)'!$B$2:$N$151,7)</f>
        <v>0</v>
      </c>
      <c r="W99" s="19">
        <f>VLOOKUP($B99,'[3]table2groupgl_Pivot (2)'!$B$2:$N$151,9)</f>
        <v>0</v>
      </c>
      <c r="X99" s="19">
        <f t="shared" si="38"/>
        <v>3706841.7399999993</v>
      </c>
      <c r="Y99" s="19">
        <f t="shared" si="39"/>
        <v>9970906.0700000003</v>
      </c>
      <c r="Z99" s="208">
        <f t="shared" si="17"/>
        <v>42.788641973147328</v>
      </c>
      <c r="AA99" s="208">
        <f t="shared" si="18"/>
        <v>3.5969557471280167</v>
      </c>
      <c r="AB99" s="208">
        <f t="shared" si="19"/>
        <v>25.182649401824243</v>
      </c>
      <c r="AC99" s="12" t="s">
        <v>1409</v>
      </c>
    </row>
    <row r="100" spans="1:29" x14ac:dyDescent="0.55000000000000004">
      <c r="A100" s="108" t="s">
        <v>1221</v>
      </c>
      <c r="B100" s="102" t="str">
        <f t="shared" si="20"/>
        <v>054</v>
      </c>
      <c r="C100" s="19">
        <v>5932075</v>
      </c>
      <c r="D100" s="19">
        <v>310912.48000000004</v>
      </c>
      <c r="E100" s="19">
        <v>7</v>
      </c>
      <c r="F100" s="19">
        <v>6242994.4800000004</v>
      </c>
      <c r="G100" s="19">
        <v>117437</v>
      </c>
      <c r="H100" s="19">
        <v>177778.5</v>
      </c>
      <c r="I100" s="19">
        <v>2699146.04</v>
      </c>
      <c r="J100" s="19">
        <v>0</v>
      </c>
      <c r="K100" s="19">
        <v>0</v>
      </c>
      <c r="L100" s="19">
        <v>2994361.54</v>
      </c>
      <c r="M100" s="19">
        <v>9237356.0199999996</v>
      </c>
      <c r="N100" s="65" t="s">
        <v>104</v>
      </c>
      <c r="O100" s="19">
        <f>VLOOKUP($B100,'[3]table2groupgl_Pivot (2)'!$B$2:$N$151,2)</f>
        <v>5173230.2499999991</v>
      </c>
      <c r="P100" s="19">
        <f>VLOOKUP($B100,'[3]table2groupgl_Pivot (2)'!$B$2:$N$151,6)</f>
        <v>395680.81999999989</v>
      </c>
      <c r="Q100" s="19">
        <f>VLOOKUP($B100,'[3]table2groupgl_Pivot (2)'!$B$2:$N$151,8)</f>
        <v>0</v>
      </c>
      <c r="R100" s="19">
        <f t="shared" si="29"/>
        <v>5568911.0699999994</v>
      </c>
      <c r="S100" s="19">
        <f>VLOOKUP($B100,'[3]table2groupgl_Pivot (2)'!$B$2:$N$151,3)</f>
        <v>97023</v>
      </c>
      <c r="T100" s="19">
        <f>VLOOKUP($B100,'[3]table2groupgl_Pivot (2)'!$B$2:$N$151,4)</f>
        <v>153384</v>
      </c>
      <c r="U100" s="19">
        <f>VLOOKUP($B100,'[3]table2groupgl_Pivot (2)'!$B$2:$N$151,5)</f>
        <v>2385678.73</v>
      </c>
      <c r="V100" s="19">
        <f>VLOOKUP($B100,'[3]table2groupgl_Pivot (2)'!$B$2:$N$151,7)</f>
        <v>0</v>
      </c>
      <c r="W100" s="19">
        <f>VLOOKUP($B100,'[3]table2groupgl_Pivot (2)'!$B$2:$N$151,9)</f>
        <v>0</v>
      </c>
      <c r="X100" s="19">
        <f t="shared" si="38"/>
        <v>2636085.73</v>
      </c>
      <c r="Y100" s="19">
        <f t="shared" si="39"/>
        <v>8204996.7999999989</v>
      </c>
      <c r="Z100" s="208">
        <f t="shared" si="17"/>
        <v>-10.797437225989682</v>
      </c>
      <c r="AA100" s="208">
        <f t="shared" si="18"/>
        <v>-11.965015086321209</v>
      </c>
      <c r="AB100" s="208">
        <f t="shared" si="19"/>
        <v>-11.175916764113209</v>
      </c>
      <c r="AC100" s="12" t="s">
        <v>1409</v>
      </c>
    </row>
    <row r="101" spans="1:29" x14ac:dyDescent="0.55000000000000004">
      <c r="A101" s="108" t="s">
        <v>1222</v>
      </c>
      <c r="B101" s="102" t="str">
        <f t="shared" si="20"/>
        <v>060</v>
      </c>
      <c r="C101" s="19">
        <v>4650567.4000000004</v>
      </c>
      <c r="D101" s="19">
        <v>296311.29000000004</v>
      </c>
      <c r="E101" s="19">
        <v>4</v>
      </c>
      <c r="F101" s="19">
        <v>4946882.6900000004</v>
      </c>
      <c r="G101" s="19">
        <v>19840</v>
      </c>
      <c r="H101" s="19">
        <v>333014.46999999997</v>
      </c>
      <c r="I101" s="19">
        <v>2600061.85</v>
      </c>
      <c r="J101" s="19">
        <v>0</v>
      </c>
      <c r="K101" s="19">
        <v>0</v>
      </c>
      <c r="L101" s="19">
        <v>2952916.3200000003</v>
      </c>
      <c r="M101" s="19">
        <v>7899799.0100000007</v>
      </c>
      <c r="N101" s="65" t="s">
        <v>404</v>
      </c>
      <c r="O101" s="19">
        <f>VLOOKUP($B101,'[3]table2groupgl_Pivot (2)'!$B$2:$N$151,2)</f>
        <v>5321225.9000000004</v>
      </c>
      <c r="P101" s="19">
        <f>VLOOKUP($B101,'[3]table2groupgl_Pivot (2)'!$B$2:$N$151,6)</f>
        <v>303079.16000000003</v>
      </c>
      <c r="Q101" s="19">
        <f>VLOOKUP($B101,'[3]table2groupgl_Pivot (2)'!$B$2:$N$151,8)</f>
        <v>17</v>
      </c>
      <c r="R101" s="19">
        <f t="shared" si="29"/>
        <v>5624322.0600000005</v>
      </c>
      <c r="S101" s="19">
        <f>VLOOKUP($B101,'[3]table2groupgl_Pivot (2)'!$B$2:$N$151,3)</f>
        <v>104240</v>
      </c>
      <c r="T101" s="19">
        <f>VLOOKUP($B101,'[3]table2groupgl_Pivot (2)'!$B$2:$N$151,4)</f>
        <v>326690</v>
      </c>
      <c r="U101" s="19">
        <f>VLOOKUP($B101,'[3]table2groupgl_Pivot (2)'!$B$2:$N$151,5)</f>
        <v>2543521.7999999993</v>
      </c>
      <c r="V101" s="19">
        <f>VLOOKUP($B101,'[3]table2groupgl_Pivot (2)'!$B$2:$N$151,7)</f>
        <v>0</v>
      </c>
      <c r="W101" s="19">
        <f>VLOOKUP($B101,'[3]table2groupgl_Pivot (2)'!$B$2:$N$151,9)</f>
        <v>0</v>
      </c>
      <c r="X101" s="19">
        <f t="shared" si="38"/>
        <v>2974451.7999999993</v>
      </c>
      <c r="Y101" s="19">
        <f t="shared" si="39"/>
        <v>8598773.8599999994</v>
      </c>
      <c r="Z101" s="208">
        <f t="shared" si="17"/>
        <v>13.694267935025564</v>
      </c>
      <c r="AA101" s="208">
        <f t="shared" si="18"/>
        <v>0.72929530221157934</v>
      </c>
      <c r="AB101" s="208">
        <f t="shared" si="19"/>
        <v>8.8480080203964402</v>
      </c>
      <c r="AC101" s="12" t="s">
        <v>1409</v>
      </c>
    </row>
    <row r="102" spans="1:29" x14ac:dyDescent="0.55000000000000004">
      <c r="A102" s="108" t="s">
        <v>1223</v>
      </c>
      <c r="B102" s="102" t="str">
        <f t="shared" si="20"/>
        <v>069</v>
      </c>
      <c r="C102" s="19">
        <v>4712552.8999999994</v>
      </c>
      <c r="D102" s="19">
        <v>274132.01000000007</v>
      </c>
      <c r="E102" s="19">
        <v>0</v>
      </c>
      <c r="F102" s="19">
        <v>4986684.9099999992</v>
      </c>
      <c r="G102" s="19">
        <v>106718</v>
      </c>
      <c r="H102" s="19">
        <v>254399</v>
      </c>
      <c r="I102" s="19">
        <v>2549671.33</v>
      </c>
      <c r="J102" s="19">
        <v>0</v>
      </c>
      <c r="K102" s="19">
        <v>0</v>
      </c>
      <c r="L102" s="19">
        <v>2910788.33</v>
      </c>
      <c r="M102" s="19">
        <v>7897473.2399999993</v>
      </c>
      <c r="N102" s="65"/>
      <c r="O102" s="19">
        <f>VLOOKUP($B102,'[3]table2groupgl_Pivot (2)'!$B$2:$N$151,2)</f>
        <v>4505495.5</v>
      </c>
      <c r="P102" s="19">
        <f>VLOOKUP($B102,'[3]table2groupgl_Pivot (2)'!$B$2:$N$151,6)</f>
        <v>450596.84999999992</v>
      </c>
      <c r="Q102" s="19">
        <f>VLOOKUP($B102,'[3]table2groupgl_Pivot (2)'!$B$2:$N$151,8)</f>
        <v>7</v>
      </c>
      <c r="R102" s="19">
        <f t="shared" si="29"/>
        <v>4956099.3499999996</v>
      </c>
      <c r="S102" s="19">
        <f>VLOOKUP($B102,'[3]table2groupgl_Pivot (2)'!$B$2:$N$151,3)</f>
        <v>138458</v>
      </c>
      <c r="T102" s="19">
        <f>VLOOKUP($B102,'[3]table2groupgl_Pivot (2)'!$B$2:$N$151,4)</f>
        <v>345791</v>
      </c>
      <c r="U102" s="19">
        <f>VLOOKUP($B102,'[3]table2groupgl_Pivot (2)'!$B$2:$N$151,5)</f>
        <v>2446953.2600000002</v>
      </c>
      <c r="V102" s="19">
        <f>VLOOKUP($B102,'[3]table2groupgl_Pivot (2)'!$B$2:$N$151,7)</f>
        <v>0</v>
      </c>
      <c r="W102" s="19">
        <f>VLOOKUP($B102,'[3]table2groupgl_Pivot (2)'!$B$2:$N$151,9)</f>
        <v>0</v>
      </c>
      <c r="X102" s="19">
        <f t="shared" si="38"/>
        <v>2931202.2600000002</v>
      </c>
      <c r="Y102" s="19">
        <f t="shared" si="39"/>
        <v>7887301.6099999994</v>
      </c>
      <c r="Z102" s="208">
        <f t="shared" ref="Z102:Z133" si="40">(R102-F102)*100/F102</f>
        <v>-0.61334454757037371</v>
      </c>
      <c r="AA102" s="208">
        <f t="shared" ref="AA102:AA133" si="41">(X102-L102)*100/L102</f>
        <v>0.70131963185382729</v>
      </c>
      <c r="AB102" s="208">
        <f t="shared" ref="AB102:AB133" si="42">(Y102-M102)*100/M102</f>
        <v>-0.12879600463198138</v>
      </c>
      <c r="AC102" s="12" t="s">
        <v>1409</v>
      </c>
    </row>
    <row r="103" spans="1:29" x14ac:dyDescent="0.55000000000000004">
      <c r="A103" s="108" t="s">
        <v>1224</v>
      </c>
      <c r="B103" s="102" t="str">
        <f t="shared" si="20"/>
        <v>079</v>
      </c>
      <c r="C103" s="19">
        <v>4517874.8</v>
      </c>
      <c r="D103" s="19">
        <v>939715.0199999999</v>
      </c>
      <c r="E103" s="19">
        <v>0</v>
      </c>
      <c r="F103" s="19">
        <v>5457589.8199999994</v>
      </c>
      <c r="G103" s="19">
        <v>1260</v>
      </c>
      <c r="H103" s="19">
        <v>387970.14</v>
      </c>
      <c r="I103" s="19">
        <v>2293180.36</v>
      </c>
      <c r="J103" s="19">
        <v>0</v>
      </c>
      <c r="K103" s="19">
        <v>0</v>
      </c>
      <c r="L103" s="19">
        <v>2682410.5</v>
      </c>
      <c r="M103" s="19">
        <v>8140000.3199999994</v>
      </c>
      <c r="N103" s="65" t="s">
        <v>105</v>
      </c>
      <c r="O103" s="19">
        <f>VLOOKUP($B103,'[3]table2groupgl_Pivot (2)'!$B$2:$N$151,2)</f>
        <v>4638720.790000001</v>
      </c>
      <c r="P103" s="19">
        <f>VLOOKUP($B103,'[3]table2groupgl_Pivot (2)'!$B$2:$N$151,6)</f>
        <v>929936.72</v>
      </c>
      <c r="Q103" s="19">
        <f>VLOOKUP($B103,'[3]table2groupgl_Pivot (2)'!$B$2:$N$151,8)</f>
        <v>0</v>
      </c>
      <c r="R103" s="19">
        <f t="shared" si="29"/>
        <v>5568657.5100000007</v>
      </c>
      <c r="S103" s="19">
        <f>VLOOKUP($B103,'[3]table2groupgl_Pivot (2)'!$B$2:$N$151,3)</f>
        <v>0</v>
      </c>
      <c r="T103" s="19">
        <f>VLOOKUP($B103,'[3]table2groupgl_Pivot (2)'!$B$2:$N$151,4)</f>
        <v>436342.30000000005</v>
      </c>
      <c r="U103" s="19">
        <f>VLOOKUP($B103,'[3]table2groupgl_Pivot (2)'!$B$2:$N$151,5)</f>
        <v>2435977.7800000003</v>
      </c>
      <c r="V103" s="19">
        <f>VLOOKUP($B103,'[3]table2groupgl_Pivot (2)'!$B$2:$N$151,7)</f>
        <v>0</v>
      </c>
      <c r="W103" s="19">
        <f>VLOOKUP($B103,'[3]table2groupgl_Pivot (2)'!$B$2:$N$151,9)</f>
        <v>0</v>
      </c>
      <c r="X103" s="19">
        <f t="shared" si="38"/>
        <v>2872320.08</v>
      </c>
      <c r="Y103" s="19">
        <f t="shared" si="39"/>
        <v>8440977.5899999999</v>
      </c>
      <c r="Z103" s="208">
        <f t="shared" si="40"/>
        <v>2.0351051226492016</v>
      </c>
      <c r="AA103" s="208">
        <f t="shared" si="41"/>
        <v>7.0798104913472439</v>
      </c>
      <c r="AB103" s="208">
        <f t="shared" si="42"/>
        <v>3.6975093141028341</v>
      </c>
      <c r="AC103" s="12" t="s">
        <v>1409</v>
      </c>
    </row>
    <row r="104" spans="1:29" x14ac:dyDescent="0.55000000000000004">
      <c r="A104" s="108" t="s">
        <v>1225</v>
      </c>
      <c r="B104" s="102" t="str">
        <f t="shared" si="20"/>
        <v>083</v>
      </c>
      <c r="C104" s="19">
        <v>3621930</v>
      </c>
      <c r="D104" s="19">
        <v>402712.22</v>
      </c>
      <c r="E104" s="19">
        <v>231.23</v>
      </c>
      <c r="F104" s="19">
        <v>4024873.4499999997</v>
      </c>
      <c r="G104" s="19">
        <v>124280.5</v>
      </c>
      <c r="H104" s="19">
        <v>95785</v>
      </c>
      <c r="I104" s="19">
        <v>2580553.7200000002</v>
      </c>
      <c r="J104" s="19">
        <v>0</v>
      </c>
      <c r="K104" s="19">
        <v>0</v>
      </c>
      <c r="L104" s="19">
        <v>2800619.22</v>
      </c>
      <c r="M104" s="19">
        <v>6825492.6699999999</v>
      </c>
      <c r="N104" s="65" t="s">
        <v>379</v>
      </c>
      <c r="O104" s="19">
        <f>VLOOKUP($B104,'[3]table2groupgl_Pivot (2)'!$B$2:$N$151,2)</f>
        <v>3177964.5</v>
      </c>
      <c r="P104" s="19">
        <f>VLOOKUP($B104,'[3]table2groupgl_Pivot (2)'!$B$2:$N$151,6)</f>
        <v>520613.98999999993</v>
      </c>
      <c r="Q104" s="19">
        <f>VLOOKUP($B104,'[3]table2groupgl_Pivot (2)'!$B$2:$N$151,8)</f>
        <v>0</v>
      </c>
      <c r="R104" s="19">
        <f t="shared" si="29"/>
        <v>3698578.4899999998</v>
      </c>
      <c r="S104" s="19">
        <f>VLOOKUP($B104,'[3]table2groupgl_Pivot (2)'!$B$2:$N$151,3)</f>
        <v>93555</v>
      </c>
      <c r="T104" s="19">
        <f>VLOOKUP($B104,'[3]table2groupgl_Pivot (2)'!$B$2:$N$151,4)</f>
        <v>83649</v>
      </c>
      <c r="U104" s="19">
        <f>VLOOKUP($B104,'[3]table2groupgl_Pivot (2)'!$B$2:$N$151,5)</f>
        <v>2819161.4599999995</v>
      </c>
      <c r="V104" s="19">
        <f>VLOOKUP($B104,'[3]table2groupgl_Pivot (2)'!$B$2:$N$151,7)</f>
        <v>0</v>
      </c>
      <c r="W104" s="19">
        <f>VLOOKUP($B104,'[3]table2groupgl_Pivot (2)'!$B$2:$N$151,9)</f>
        <v>0</v>
      </c>
      <c r="X104" s="19">
        <f t="shared" si="38"/>
        <v>2996365.4599999995</v>
      </c>
      <c r="Y104" s="19">
        <f t="shared" si="39"/>
        <v>6694943.9499999993</v>
      </c>
      <c r="Z104" s="208">
        <f t="shared" si="40"/>
        <v>-8.1069619716863386</v>
      </c>
      <c r="AA104" s="208">
        <f t="shared" si="41"/>
        <v>6.9893914389403955</v>
      </c>
      <c r="AB104" s="208">
        <f t="shared" si="42"/>
        <v>-1.9126636905464682</v>
      </c>
      <c r="AC104" s="12" t="s">
        <v>1409</v>
      </c>
    </row>
    <row r="105" spans="1:29" x14ac:dyDescent="0.55000000000000004">
      <c r="A105" s="108" t="s">
        <v>1226</v>
      </c>
      <c r="B105" s="102" t="str">
        <f t="shared" si="20"/>
        <v>091</v>
      </c>
      <c r="C105" s="19">
        <v>5363924.8800000008</v>
      </c>
      <c r="D105" s="19">
        <v>795504.01</v>
      </c>
      <c r="E105" s="19">
        <v>5</v>
      </c>
      <c r="F105" s="19">
        <v>6159433.8900000006</v>
      </c>
      <c r="G105" s="19">
        <v>148344</v>
      </c>
      <c r="H105" s="19">
        <v>298140.14</v>
      </c>
      <c r="I105" s="19">
        <v>2484404.4700000002</v>
      </c>
      <c r="J105" s="19">
        <v>0</v>
      </c>
      <c r="K105" s="19">
        <v>0</v>
      </c>
      <c r="L105" s="19">
        <v>2930888.6100000003</v>
      </c>
      <c r="M105" s="19">
        <v>9090322.5</v>
      </c>
      <c r="N105" s="65"/>
      <c r="O105" s="19">
        <f>VLOOKUP($B105,'[3]table2groupgl_Pivot (2)'!$B$2:$N$151,2)</f>
        <v>5730574.5</v>
      </c>
      <c r="P105" s="19">
        <f>VLOOKUP($B105,'[3]table2groupgl_Pivot (2)'!$B$2:$N$151,6)</f>
        <v>736475.60000000021</v>
      </c>
      <c r="Q105" s="19">
        <f>VLOOKUP($B105,'[3]table2groupgl_Pivot (2)'!$B$2:$N$151,8)</f>
        <v>0</v>
      </c>
      <c r="R105" s="19">
        <f t="shared" si="29"/>
        <v>6467050.1000000006</v>
      </c>
      <c r="S105" s="19">
        <f>VLOOKUP($B105,'[3]table2groupgl_Pivot (2)'!$B$2:$N$151,3)</f>
        <v>137181.43</v>
      </c>
      <c r="T105" s="19">
        <f>VLOOKUP($B105,'[3]table2groupgl_Pivot (2)'!$B$2:$N$151,4)</f>
        <v>238214.39999999999</v>
      </c>
      <c r="U105" s="19">
        <f>VLOOKUP($B105,'[3]table2groupgl_Pivot (2)'!$B$2:$N$151,5)</f>
        <v>2316948.79</v>
      </c>
      <c r="V105" s="19">
        <f>VLOOKUP($B105,'[3]table2groupgl_Pivot (2)'!$B$2:$N$151,7)</f>
        <v>0</v>
      </c>
      <c r="W105" s="19">
        <f>VLOOKUP($B105,'[3]table2groupgl_Pivot (2)'!$B$2:$N$151,9)</f>
        <v>0</v>
      </c>
      <c r="X105" s="19">
        <f t="shared" si="38"/>
        <v>2692344.62</v>
      </c>
      <c r="Y105" s="19">
        <f t="shared" si="39"/>
        <v>9159394.7200000007</v>
      </c>
      <c r="Z105" s="208">
        <f t="shared" si="40"/>
        <v>4.9942286173315829</v>
      </c>
      <c r="AA105" s="208">
        <f t="shared" si="41"/>
        <v>-8.1389647216923819</v>
      </c>
      <c r="AB105" s="208">
        <f t="shared" si="42"/>
        <v>0.7598434488985476</v>
      </c>
      <c r="AC105" s="12" t="s">
        <v>1409</v>
      </c>
    </row>
    <row r="106" spans="1:29" x14ac:dyDescent="0.55000000000000004">
      <c r="A106" s="108" t="s">
        <v>1227</v>
      </c>
      <c r="B106" s="102" t="str">
        <f t="shared" si="20"/>
        <v>101</v>
      </c>
      <c r="C106" s="19">
        <v>4592358.8600000003</v>
      </c>
      <c r="D106" s="19">
        <v>200403.11000000004</v>
      </c>
      <c r="E106" s="19">
        <v>2</v>
      </c>
      <c r="F106" s="19">
        <v>4792763.9700000007</v>
      </c>
      <c r="G106" s="19">
        <v>54400</v>
      </c>
      <c r="H106" s="19">
        <v>354637</v>
      </c>
      <c r="I106" s="19">
        <v>2061333.55</v>
      </c>
      <c r="J106" s="19">
        <v>0</v>
      </c>
      <c r="K106" s="19">
        <v>0</v>
      </c>
      <c r="L106" s="19">
        <v>2470370.5499999998</v>
      </c>
      <c r="M106" s="19">
        <v>7263134.5200000005</v>
      </c>
      <c r="N106" s="65" t="s">
        <v>106</v>
      </c>
      <c r="O106" s="19">
        <f>VLOOKUP($B106,'[3]table2groupgl_Pivot (2)'!$B$2:$N$151,2)</f>
        <v>4594967.8999999994</v>
      </c>
      <c r="P106" s="19">
        <f>VLOOKUP($B106,'[3]table2groupgl_Pivot (2)'!$B$2:$N$151,6)</f>
        <v>171054.76</v>
      </c>
      <c r="Q106" s="19">
        <f>VLOOKUP($B106,'[3]table2groupgl_Pivot (2)'!$B$2:$N$151,8)</f>
        <v>0</v>
      </c>
      <c r="R106" s="19">
        <f t="shared" si="29"/>
        <v>4766022.6599999992</v>
      </c>
      <c r="S106" s="19">
        <f>VLOOKUP($B106,'[3]table2groupgl_Pivot (2)'!$B$2:$N$151,3)</f>
        <v>16300</v>
      </c>
      <c r="T106" s="19">
        <f>VLOOKUP($B106,'[3]table2groupgl_Pivot (2)'!$B$2:$N$151,4)</f>
        <v>316625</v>
      </c>
      <c r="U106" s="19">
        <f>VLOOKUP($B106,'[3]table2groupgl_Pivot (2)'!$B$2:$N$151,5)</f>
        <v>2232220.27</v>
      </c>
      <c r="V106" s="19">
        <f>VLOOKUP($B106,'[3]table2groupgl_Pivot (2)'!$B$2:$N$151,7)</f>
        <v>0</v>
      </c>
      <c r="W106" s="19">
        <f>VLOOKUP($B106,'[3]table2groupgl_Pivot (2)'!$B$2:$N$151,9)</f>
        <v>0</v>
      </c>
      <c r="X106" s="19">
        <f t="shared" si="38"/>
        <v>2565145.27</v>
      </c>
      <c r="Y106" s="19">
        <f t="shared" si="39"/>
        <v>7331167.9299999997</v>
      </c>
      <c r="Z106" s="208">
        <f t="shared" si="40"/>
        <v>-0.55795174073638865</v>
      </c>
      <c r="AA106" s="208">
        <f t="shared" si="41"/>
        <v>3.8364576520716787</v>
      </c>
      <c r="AB106" s="208">
        <f t="shared" si="42"/>
        <v>0.93669489134009887</v>
      </c>
      <c r="AC106" s="12" t="s">
        <v>1409</v>
      </c>
    </row>
    <row r="107" spans="1:29" x14ac:dyDescent="0.55000000000000004">
      <c r="A107" s="110"/>
      <c r="B107" s="102" t="str">
        <f t="shared" si="20"/>
        <v/>
      </c>
      <c r="C107" s="19"/>
      <c r="D107" s="19"/>
      <c r="E107" s="19"/>
      <c r="F107" s="19"/>
      <c r="G107" s="19"/>
      <c r="H107" s="19"/>
      <c r="I107" s="19"/>
      <c r="J107" s="19"/>
      <c r="K107" s="19"/>
      <c r="L107" s="19"/>
      <c r="M107" s="19"/>
      <c r="N107" s="65" t="s">
        <v>357</v>
      </c>
      <c r="O107" s="19"/>
      <c r="P107" s="19"/>
      <c r="Q107" s="19"/>
      <c r="R107" s="19"/>
      <c r="S107" s="19"/>
      <c r="T107" s="19"/>
      <c r="U107" s="19"/>
      <c r="V107" s="19"/>
      <c r="W107" s="19"/>
      <c r="X107" s="19"/>
      <c r="Y107" s="19"/>
      <c r="Z107" s="208"/>
      <c r="AA107" s="208"/>
      <c r="AB107" s="208"/>
      <c r="AC107" s="12" t="s">
        <v>1409</v>
      </c>
    </row>
    <row r="108" spans="1:29" x14ac:dyDescent="0.55000000000000004">
      <c r="A108" s="107" t="s">
        <v>1228</v>
      </c>
      <c r="B108" s="102" t="str">
        <f t="shared" si="20"/>
        <v>นย์</v>
      </c>
      <c r="C108" s="47">
        <v>48122015.710000008</v>
      </c>
      <c r="D108" s="47">
        <v>30415834.030000005</v>
      </c>
      <c r="E108" s="47">
        <v>29217</v>
      </c>
      <c r="F108" s="47">
        <v>78567066.739999995</v>
      </c>
      <c r="G108" s="47">
        <v>845945.27</v>
      </c>
      <c r="H108" s="47">
        <v>1713472.06</v>
      </c>
      <c r="I108" s="47">
        <v>44126983.010000005</v>
      </c>
      <c r="J108" s="47">
        <v>310000</v>
      </c>
      <c r="K108" s="47">
        <v>26820</v>
      </c>
      <c r="L108" s="47">
        <v>47023220.340000004</v>
      </c>
      <c r="M108" s="47">
        <v>125590287.08</v>
      </c>
      <c r="N108" s="65" t="s">
        <v>409</v>
      </c>
      <c r="O108" s="47">
        <f>SUM(O109:O118)</f>
        <v>51949348.510000005</v>
      </c>
      <c r="P108" s="47">
        <f t="shared" ref="P108:Q108" si="43">SUM(P109:P118)</f>
        <v>34361709.590000004</v>
      </c>
      <c r="Q108" s="47">
        <f t="shared" si="43"/>
        <v>65</v>
      </c>
      <c r="R108" s="47">
        <f t="shared" ref="R108:Y108" si="44">SUM(R109:R118)</f>
        <v>86311123.100000024</v>
      </c>
      <c r="S108" s="47">
        <f t="shared" si="44"/>
        <v>2117319.65</v>
      </c>
      <c r="T108" s="47">
        <f t="shared" si="44"/>
        <v>2192946.44</v>
      </c>
      <c r="U108" s="47">
        <f t="shared" si="44"/>
        <v>50622452.479999989</v>
      </c>
      <c r="V108" s="47">
        <f t="shared" si="44"/>
        <v>28317.760000000002</v>
      </c>
      <c r="W108" s="47">
        <f t="shared" si="44"/>
        <v>0</v>
      </c>
      <c r="X108" s="47">
        <f t="shared" si="44"/>
        <v>54961036.329999998</v>
      </c>
      <c r="Y108" s="47">
        <f t="shared" si="44"/>
        <v>141272159.43000001</v>
      </c>
      <c r="Z108" s="208">
        <f t="shared" si="40"/>
        <v>9.8566189134020217</v>
      </c>
      <c r="AA108" s="208">
        <f t="shared" si="41"/>
        <v>16.880630319671539</v>
      </c>
      <c r="AB108" s="208">
        <f t="shared" si="42"/>
        <v>12.486532768263189</v>
      </c>
      <c r="AC108" s="12" t="s">
        <v>1409</v>
      </c>
    </row>
    <row r="109" spans="1:29" x14ac:dyDescent="0.55000000000000004">
      <c r="A109" s="108" t="s">
        <v>1229</v>
      </c>
      <c r="B109" s="102" t="str">
        <f t="shared" si="20"/>
        <v>052</v>
      </c>
      <c r="C109" s="19">
        <v>5805463.4000000004</v>
      </c>
      <c r="D109" s="19">
        <v>4906419.3999999994</v>
      </c>
      <c r="E109" s="19">
        <v>34</v>
      </c>
      <c r="F109" s="19">
        <v>10711916.800000001</v>
      </c>
      <c r="G109" s="19">
        <v>44500</v>
      </c>
      <c r="H109" s="19">
        <v>149098</v>
      </c>
      <c r="I109" s="19">
        <v>4918052.6499999994</v>
      </c>
      <c r="J109" s="19">
        <v>60000</v>
      </c>
      <c r="K109" s="19">
        <v>0</v>
      </c>
      <c r="L109" s="19">
        <v>5171650.6499999994</v>
      </c>
      <c r="M109" s="19">
        <v>15883567.449999999</v>
      </c>
      <c r="N109" s="65" t="s">
        <v>381</v>
      </c>
      <c r="O109" s="19">
        <f>VLOOKUP($B109,'[3]table2groupgl_Pivot (2)'!$B$2:$N$151,2)</f>
        <v>6379035.9000000004</v>
      </c>
      <c r="P109" s="19">
        <f>VLOOKUP($B109,'[3]table2groupgl_Pivot (2)'!$B$2:$N$151,6)</f>
        <v>6318685.0900000017</v>
      </c>
      <c r="Q109" s="19">
        <f>VLOOKUP($B109,'[3]table2groupgl_Pivot (2)'!$B$2:$N$151,8)</f>
        <v>19</v>
      </c>
      <c r="R109" s="19">
        <f t="shared" ref="R109:R118" si="45">SUM(O109:Q109)</f>
        <v>12697739.990000002</v>
      </c>
      <c r="S109" s="19">
        <f>VLOOKUP($B109,'[3]table2groupgl_Pivot (2)'!$B$2:$N$151,3)</f>
        <v>65320</v>
      </c>
      <c r="T109" s="19">
        <f>VLOOKUP($B109,'[3]table2groupgl_Pivot (2)'!$B$2:$N$151,4)</f>
        <v>260862</v>
      </c>
      <c r="U109" s="19">
        <f>VLOOKUP($B109,'[3]table2groupgl_Pivot (2)'!$B$2:$N$151,5)</f>
        <v>5688432.7399999993</v>
      </c>
      <c r="V109" s="19">
        <f>VLOOKUP($B109,'[3]table2groupgl_Pivot (2)'!$B$2:$N$151,7)</f>
        <v>0</v>
      </c>
      <c r="W109" s="19">
        <f>VLOOKUP($B109,'[3]table2groupgl_Pivot (2)'!$B$2:$N$151,9)</f>
        <v>0</v>
      </c>
      <c r="X109" s="19">
        <f t="shared" ref="X109:X118" si="46">SUM(S109:W109)</f>
        <v>6014614.7399999993</v>
      </c>
      <c r="Y109" s="19">
        <f t="shared" ref="Y109:Y118" si="47">R109+X109</f>
        <v>18712354.73</v>
      </c>
      <c r="Z109" s="208">
        <f t="shared" si="40"/>
        <v>18.538448599600784</v>
      </c>
      <c r="AA109" s="208">
        <f t="shared" si="41"/>
        <v>16.299710615603935</v>
      </c>
      <c r="AB109" s="208">
        <f t="shared" si="42"/>
        <v>17.809520996493777</v>
      </c>
      <c r="AC109" s="12" t="s">
        <v>1409</v>
      </c>
    </row>
    <row r="110" spans="1:29" x14ac:dyDescent="0.55000000000000004">
      <c r="A110" s="108" t="s">
        <v>1230</v>
      </c>
      <c r="B110" s="102" t="str">
        <f t="shared" si="20"/>
        <v>055</v>
      </c>
      <c r="C110" s="19">
        <v>4305916.8</v>
      </c>
      <c r="D110" s="19">
        <v>4051230.0199999982</v>
      </c>
      <c r="E110" s="19">
        <v>1</v>
      </c>
      <c r="F110" s="19">
        <v>8357147.8199999984</v>
      </c>
      <c r="G110" s="19">
        <v>121898</v>
      </c>
      <c r="H110" s="19">
        <v>98831.2</v>
      </c>
      <c r="I110" s="19">
        <v>4647746.0900000008</v>
      </c>
      <c r="J110" s="19">
        <v>50000</v>
      </c>
      <c r="K110" s="19">
        <v>0</v>
      </c>
      <c r="L110" s="19">
        <v>4918475.290000001</v>
      </c>
      <c r="M110" s="19">
        <v>13275623.109999999</v>
      </c>
      <c r="N110" s="65" t="s">
        <v>400</v>
      </c>
      <c r="O110" s="19">
        <f>VLOOKUP($B110,'[3]table2groupgl_Pivot (2)'!$B$2:$N$151,2)</f>
        <v>4841246.3600000003</v>
      </c>
      <c r="P110" s="19">
        <f>VLOOKUP($B110,'[3]table2groupgl_Pivot (2)'!$B$2:$N$151,6)</f>
        <v>4251430.6300000008</v>
      </c>
      <c r="Q110" s="19">
        <f>VLOOKUP($B110,'[3]table2groupgl_Pivot (2)'!$B$2:$N$151,8)</f>
        <v>9</v>
      </c>
      <c r="R110" s="19">
        <f t="shared" si="45"/>
        <v>9092685.9900000021</v>
      </c>
      <c r="S110" s="19">
        <f>VLOOKUP($B110,'[3]table2groupgl_Pivot (2)'!$B$2:$N$151,3)</f>
        <v>90610</v>
      </c>
      <c r="T110" s="19">
        <f>VLOOKUP($B110,'[3]table2groupgl_Pivot (2)'!$B$2:$N$151,4)</f>
        <v>119046</v>
      </c>
      <c r="U110" s="19">
        <f>VLOOKUP($B110,'[3]table2groupgl_Pivot (2)'!$B$2:$N$151,5)</f>
        <v>4619526.2100000009</v>
      </c>
      <c r="V110" s="19">
        <f>VLOOKUP($B110,'[3]table2groupgl_Pivot (2)'!$B$2:$N$151,7)</f>
        <v>0</v>
      </c>
      <c r="W110" s="19">
        <f>VLOOKUP($B110,'[3]table2groupgl_Pivot (2)'!$B$2:$N$151,9)</f>
        <v>0</v>
      </c>
      <c r="X110" s="19">
        <f t="shared" si="46"/>
        <v>4829182.2100000009</v>
      </c>
      <c r="Y110" s="19">
        <f t="shared" si="47"/>
        <v>13921868.200000003</v>
      </c>
      <c r="Z110" s="208">
        <f t="shared" si="40"/>
        <v>8.8013062092756389</v>
      </c>
      <c r="AA110" s="208">
        <f t="shared" si="41"/>
        <v>-1.8154626126016393</v>
      </c>
      <c r="AB110" s="208">
        <f t="shared" si="42"/>
        <v>4.8679077783792524</v>
      </c>
      <c r="AC110" s="12" t="s">
        <v>1409</v>
      </c>
    </row>
    <row r="111" spans="1:29" x14ac:dyDescent="0.55000000000000004">
      <c r="A111" s="108" t="s">
        <v>1231</v>
      </c>
      <c r="B111" s="102" t="str">
        <f t="shared" si="20"/>
        <v>065</v>
      </c>
      <c r="C111" s="19">
        <v>5870471.2200000007</v>
      </c>
      <c r="D111" s="19">
        <v>2959467.49</v>
      </c>
      <c r="E111" s="19">
        <v>0</v>
      </c>
      <c r="F111" s="19">
        <v>8829938.7100000009</v>
      </c>
      <c r="G111" s="19">
        <v>119668</v>
      </c>
      <c r="H111" s="19">
        <v>444950</v>
      </c>
      <c r="I111" s="19">
        <v>5232328.0999999996</v>
      </c>
      <c r="J111" s="19">
        <v>90000</v>
      </c>
      <c r="K111" s="19">
        <v>0</v>
      </c>
      <c r="L111" s="19">
        <v>5886946.0999999996</v>
      </c>
      <c r="M111" s="19">
        <v>14716884.810000001</v>
      </c>
      <c r="N111" s="65"/>
      <c r="O111" s="19">
        <f>VLOOKUP($B111,'[3]table2groupgl_Pivot (2)'!$B$2:$N$151,2)</f>
        <v>5373687.5</v>
      </c>
      <c r="P111" s="19">
        <f>VLOOKUP($B111,'[3]table2groupgl_Pivot (2)'!$B$2:$N$151,6)</f>
        <v>3538968.5</v>
      </c>
      <c r="Q111" s="19">
        <f>VLOOKUP($B111,'[3]table2groupgl_Pivot (2)'!$B$2:$N$151,8)</f>
        <v>0</v>
      </c>
      <c r="R111" s="19">
        <f t="shared" si="45"/>
        <v>8912656</v>
      </c>
      <c r="S111" s="19">
        <f>VLOOKUP($B111,'[3]table2groupgl_Pivot (2)'!$B$2:$N$151,3)</f>
        <v>725600</v>
      </c>
      <c r="T111" s="19">
        <f>VLOOKUP($B111,'[3]table2groupgl_Pivot (2)'!$B$2:$N$151,4)</f>
        <v>332373</v>
      </c>
      <c r="U111" s="19">
        <f>VLOOKUP($B111,'[3]table2groupgl_Pivot (2)'!$B$2:$N$151,5)</f>
        <v>7057866.5999999996</v>
      </c>
      <c r="V111" s="19">
        <f>VLOOKUP($B111,'[3]table2groupgl_Pivot (2)'!$B$2:$N$151,7)</f>
        <v>0</v>
      </c>
      <c r="W111" s="19">
        <f>VLOOKUP($B111,'[3]table2groupgl_Pivot (2)'!$B$2:$N$151,9)</f>
        <v>0</v>
      </c>
      <c r="X111" s="19">
        <f t="shared" si="46"/>
        <v>8115839.5999999996</v>
      </c>
      <c r="Y111" s="19">
        <f t="shared" si="47"/>
        <v>17028495.600000001</v>
      </c>
      <c r="Z111" s="208">
        <f t="shared" si="40"/>
        <v>0.93678215349695326</v>
      </c>
      <c r="AA111" s="208">
        <f t="shared" si="41"/>
        <v>37.861625741740696</v>
      </c>
      <c r="AB111" s="208">
        <f t="shared" si="42"/>
        <v>15.707201760723715</v>
      </c>
      <c r="AC111" s="12" t="s">
        <v>1409</v>
      </c>
    </row>
    <row r="112" spans="1:29" x14ac:dyDescent="0.55000000000000004">
      <c r="A112" s="109" t="s">
        <v>1232</v>
      </c>
      <c r="B112" s="102" t="str">
        <f t="shared" si="20"/>
        <v>068</v>
      </c>
      <c r="C112" s="19">
        <v>4729858</v>
      </c>
      <c r="D112" s="19">
        <v>1203344.2999999998</v>
      </c>
      <c r="E112" s="19">
        <v>29107</v>
      </c>
      <c r="F112" s="19">
        <v>5962309.2999999998</v>
      </c>
      <c r="G112" s="19">
        <v>44500</v>
      </c>
      <c r="H112" s="19">
        <v>146137</v>
      </c>
      <c r="I112" s="19">
        <v>4042763.51</v>
      </c>
      <c r="J112" s="19">
        <v>0</v>
      </c>
      <c r="K112" s="19">
        <v>0</v>
      </c>
      <c r="L112" s="19">
        <v>4233400.51</v>
      </c>
      <c r="M112" s="19">
        <v>10195709.809999999</v>
      </c>
      <c r="N112" s="65" t="s">
        <v>107</v>
      </c>
      <c r="O112" s="19">
        <f>VLOOKUP($B112,'[3]table2groupgl_Pivot (2)'!$B$2:$N$151,2)</f>
        <v>5354842</v>
      </c>
      <c r="P112" s="19">
        <f>VLOOKUP($B112,'[3]table2groupgl_Pivot (2)'!$B$2:$N$151,6)</f>
        <v>1285368.6999999995</v>
      </c>
      <c r="Q112" s="19">
        <f>VLOOKUP($B112,'[3]table2groupgl_Pivot (2)'!$B$2:$N$151,8)</f>
        <v>0</v>
      </c>
      <c r="R112" s="19">
        <f t="shared" si="45"/>
        <v>6640210.6999999993</v>
      </c>
      <c r="S112" s="19">
        <f>VLOOKUP($B112,'[3]table2groupgl_Pivot (2)'!$B$2:$N$151,3)</f>
        <v>116800</v>
      </c>
      <c r="T112" s="19">
        <f>VLOOKUP($B112,'[3]table2groupgl_Pivot (2)'!$B$2:$N$151,4)</f>
        <v>222306</v>
      </c>
      <c r="U112" s="19">
        <f>VLOOKUP($B112,'[3]table2groupgl_Pivot (2)'!$B$2:$N$151,5)</f>
        <v>4573445.5200000005</v>
      </c>
      <c r="V112" s="19">
        <f>VLOOKUP($B112,'[3]table2groupgl_Pivot (2)'!$B$2:$N$151,7)</f>
        <v>8317.76</v>
      </c>
      <c r="W112" s="19">
        <f>VLOOKUP($B112,'[3]table2groupgl_Pivot (2)'!$B$2:$N$151,9)</f>
        <v>0</v>
      </c>
      <c r="X112" s="19">
        <f t="shared" si="46"/>
        <v>4920869.28</v>
      </c>
      <c r="Y112" s="19">
        <f t="shared" si="47"/>
        <v>11561079.98</v>
      </c>
      <c r="Z112" s="208">
        <f t="shared" si="40"/>
        <v>11.369779155871692</v>
      </c>
      <c r="AA112" s="208">
        <f t="shared" si="41"/>
        <v>16.239162072572256</v>
      </c>
      <c r="AB112" s="208">
        <f t="shared" si="42"/>
        <v>13.391614663854403</v>
      </c>
      <c r="AC112" s="12" t="s">
        <v>1409</v>
      </c>
    </row>
    <row r="113" spans="1:29" x14ac:dyDescent="0.55000000000000004">
      <c r="A113" s="108" t="s">
        <v>1233</v>
      </c>
      <c r="B113" s="102" t="str">
        <f t="shared" si="20"/>
        <v>070</v>
      </c>
      <c r="C113" s="19">
        <v>5636434.5999999996</v>
      </c>
      <c r="D113" s="19">
        <v>3680899.55</v>
      </c>
      <c r="E113" s="19">
        <v>20</v>
      </c>
      <c r="F113" s="19">
        <v>9317354.1499999985</v>
      </c>
      <c r="G113" s="19">
        <v>156667</v>
      </c>
      <c r="H113" s="19">
        <v>109834</v>
      </c>
      <c r="I113" s="19">
        <v>3965845.4200000004</v>
      </c>
      <c r="J113" s="19">
        <v>0</v>
      </c>
      <c r="K113" s="19">
        <v>26820</v>
      </c>
      <c r="L113" s="19">
        <v>4259166.42</v>
      </c>
      <c r="M113" s="19">
        <v>13576520.569999998</v>
      </c>
      <c r="N113" s="65" t="s">
        <v>361</v>
      </c>
      <c r="O113" s="19">
        <f>VLOOKUP($B113,'[3]table2groupgl_Pivot (2)'!$B$2:$N$151,2)</f>
        <v>6428418.4000000004</v>
      </c>
      <c r="P113" s="19">
        <f>VLOOKUP($B113,'[3]table2groupgl_Pivot (2)'!$B$2:$N$151,6)</f>
        <v>3784908.379999998</v>
      </c>
      <c r="Q113" s="19">
        <f>VLOOKUP($B113,'[3]table2groupgl_Pivot (2)'!$B$2:$N$151,8)</f>
        <v>0</v>
      </c>
      <c r="R113" s="19">
        <f t="shared" si="45"/>
        <v>10213326.779999997</v>
      </c>
      <c r="S113" s="19">
        <f>VLOOKUP($B113,'[3]table2groupgl_Pivot (2)'!$B$2:$N$151,3)</f>
        <v>346611</v>
      </c>
      <c r="T113" s="19">
        <f>VLOOKUP($B113,'[3]table2groupgl_Pivot (2)'!$B$2:$N$151,4)</f>
        <v>243331</v>
      </c>
      <c r="U113" s="19">
        <f>VLOOKUP($B113,'[3]table2groupgl_Pivot (2)'!$B$2:$N$151,5)</f>
        <v>4038569.92</v>
      </c>
      <c r="V113" s="19">
        <f>VLOOKUP($B113,'[3]table2groupgl_Pivot (2)'!$B$2:$N$151,7)</f>
        <v>0</v>
      </c>
      <c r="W113" s="19">
        <f>VLOOKUP($B113,'[3]table2groupgl_Pivot (2)'!$B$2:$N$151,9)</f>
        <v>0</v>
      </c>
      <c r="X113" s="19">
        <f t="shared" si="46"/>
        <v>4628511.92</v>
      </c>
      <c r="Y113" s="19">
        <f t="shared" si="47"/>
        <v>14841838.699999997</v>
      </c>
      <c r="Z113" s="208">
        <f t="shared" si="40"/>
        <v>9.6161701656472847</v>
      </c>
      <c r="AA113" s="208">
        <f t="shared" si="41"/>
        <v>8.6717790191443136</v>
      </c>
      <c r="AB113" s="208">
        <f t="shared" si="42"/>
        <v>9.3198999218987595</v>
      </c>
      <c r="AC113" s="12" t="s">
        <v>1409</v>
      </c>
    </row>
    <row r="114" spans="1:29" x14ac:dyDescent="0.55000000000000004">
      <c r="A114" s="108" t="s">
        <v>1234</v>
      </c>
      <c r="B114" s="102" t="str">
        <f t="shared" si="20"/>
        <v>075</v>
      </c>
      <c r="C114" s="19">
        <v>2216192.89</v>
      </c>
      <c r="D114" s="19">
        <v>2282757.120000001</v>
      </c>
      <c r="E114" s="19">
        <v>0</v>
      </c>
      <c r="F114" s="19">
        <v>4498950.0100000016</v>
      </c>
      <c r="G114" s="19">
        <v>58350</v>
      </c>
      <c r="H114" s="19">
        <v>165430</v>
      </c>
      <c r="I114" s="19">
        <v>4140078.2500000005</v>
      </c>
      <c r="J114" s="19">
        <v>0</v>
      </c>
      <c r="K114" s="19">
        <v>0</v>
      </c>
      <c r="L114" s="19">
        <v>4363858.25</v>
      </c>
      <c r="M114" s="19">
        <v>8862808.2600000016</v>
      </c>
      <c r="N114" s="65" t="s">
        <v>376</v>
      </c>
      <c r="O114" s="19">
        <f>VLOOKUP($B114,'[3]table2groupgl_Pivot (2)'!$B$2:$N$151,2)</f>
        <v>2625379.0699999998</v>
      </c>
      <c r="P114" s="19">
        <f>VLOOKUP($B114,'[3]table2groupgl_Pivot (2)'!$B$2:$N$151,6)</f>
        <v>2488102.3900000048</v>
      </c>
      <c r="Q114" s="19">
        <f>VLOOKUP($B114,'[3]table2groupgl_Pivot (2)'!$B$2:$N$151,8)</f>
        <v>31</v>
      </c>
      <c r="R114" s="19">
        <f t="shared" si="45"/>
        <v>5113512.4600000046</v>
      </c>
      <c r="S114" s="19">
        <f>VLOOKUP($B114,'[3]table2groupgl_Pivot (2)'!$B$2:$N$151,3)</f>
        <v>219230</v>
      </c>
      <c r="T114" s="19">
        <f>VLOOKUP($B114,'[3]table2groupgl_Pivot (2)'!$B$2:$N$151,4)</f>
        <v>277715</v>
      </c>
      <c r="U114" s="19">
        <f>VLOOKUP($B114,'[3]table2groupgl_Pivot (2)'!$B$2:$N$151,5)</f>
        <v>4802649.55</v>
      </c>
      <c r="V114" s="19">
        <f>VLOOKUP($B114,'[3]table2groupgl_Pivot (2)'!$B$2:$N$151,7)</f>
        <v>10000</v>
      </c>
      <c r="W114" s="19">
        <f>VLOOKUP($B114,'[3]table2groupgl_Pivot (2)'!$B$2:$N$151,9)</f>
        <v>0</v>
      </c>
      <c r="X114" s="19">
        <f t="shared" si="46"/>
        <v>5309594.55</v>
      </c>
      <c r="Y114" s="19">
        <f t="shared" si="47"/>
        <v>10423107.010000005</v>
      </c>
      <c r="Z114" s="208">
        <f t="shared" si="40"/>
        <v>13.660130666799802</v>
      </c>
      <c r="AA114" s="208">
        <f t="shared" si="41"/>
        <v>21.672021541946279</v>
      </c>
      <c r="AB114" s="208">
        <f t="shared" si="42"/>
        <v>17.605015297939023</v>
      </c>
      <c r="AC114" s="12" t="s">
        <v>1409</v>
      </c>
    </row>
    <row r="115" spans="1:29" x14ac:dyDescent="0.55000000000000004">
      <c r="A115" s="108" t="s">
        <v>1235</v>
      </c>
      <c r="B115" s="102" t="str">
        <f t="shared" si="20"/>
        <v>080</v>
      </c>
      <c r="C115" s="19">
        <v>5051832</v>
      </c>
      <c r="D115" s="19">
        <v>2475590.1</v>
      </c>
      <c r="E115" s="19">
        <v>48</v>
      </c>
      <c r="F115" s="19">
        <v>7527470.0999999996</v>
      </c>
      <c r="G115" s="19">
        <v>152276.63</v>
      </c>
      <c r="H115" s="19">
        <v>127755.73000000001</v>
      </c>
      <c r="I115" s="19">
        <v>4548792.37</v>
      </c>
      <c r="J115" s="19">
        <v>10000</v>
      </c>
      <c r="K115" s="19">
        <v>0</v>
      </c>
      <c r="L115" s="19">
        <v>4838824.7300000004</v>
      </c>
      <c r="M115" s="19">
        <v>12366294.83</v>
      </c>
      <c r="N115" s="65" t="s">
        <v>83</v>
      </c>
      <c r="O115" s="19">
        <f>VLOOKUP($B115,'[3]table2groupgl_Pivot (2)'!$B$2:$N$151,2)</f>
        <v>4990022</v>
      </c>
      <c r="P115" s="19">
        <f>VLOOKUP($B115,'[3]table2groupgl_Pivot (2)'!$B$2:$N$151,6)</f>
        <v>2698557.97</v>
      </c>
      <c r="Q115" s="19">
        <f>VLOOKUP($B115,'[3]table2groupgl_Pivot (2)'!$B$2:$N$151,8)</f>
        <v>0</v>
      </c>
      <c r="R115" s="19">
        <f t="shared" si="45"/>
        <v>7688579.9700000007</v>
      </c>
      <c r="S115" s="19">
        <f>VLOOKUP($B115,'[3]table2groupgl_Pivot (2)'!$B$2:$N$151,3)</f>
        <v>148564.65</v>
      </c>
      <c r="T115" s="19">
        <f>VLOOKUP($B115,'[3]table2groupgl_Pivot (2)'!$B$2:$N$151,4)</f>
        <v>148398.08000000002</v>
      </c>
      <c r="U115" s="19">
        <f>VLOOKUP($B115,'[3]table2groupgl_Pivot (2)'!$B$2:$N$151,5)</f>
        <v>5710384.2400000002</v>
      </c>
      <c r="V115" s="19">
        <f>VLOOKUP($B115,'[3]table2groupgl_Pivot (2)'!$B$2:$N$151,7)</f>
        <v>0</v>
      </c>
      <c r="W115" s="19">
        <f>VLOOKUP($B115,'[3]table2groupgl_Pivot (2)'!$B$2:$N$151,9)</f>
        <v>0</v>
      </c>
      <c r="X115" s="19">
        <f t="shared" si="46"/>
        <v>6007346.9700000007</v>
      </c>
      <c r="Y115" s="19">
        <f t="shared" si="47"/>
        <v>13695926.940000001</v>
      </c>
      <c r="Z115" s="208">
        <f t="shared" si="40"/>
        <v>2.1402923938548897</v>
      </c>
      <c r="AA115" s="208">
        <f t="shared" si="41"/>
        <v>24.148885425738499</v>
      </c>
      <c r="AB115" s="208">
        <f t="shared" si="42"/>
        <v>10.752065418773467</v>
      </c>
      <c r="AC115" s="12" t="s">
        <v>1409</v>
      </c>
    </row>
    <row r="116" spans="1:29" x14ac:dyDescent="0.55000000000000004">
      <c r="A116" s="108" t="s">
        <v>1236</v>
      </c>
      <c r="B116" s="102" t="str">
        <f t="shared" si="20"/>
        <v>087</v>
      </c>
      <c r="C116" s="19">
        <v>5008952.5999999996</v>
      </c>
      <c r="D116" s="19">
        <v>2962546.6199999996</v>
      </c>
      <c r="E116" s="19">
        <v>7</v>
      </c>
      <c r="F116" s="19">
        <v>7971506.2199999988</v>
      </c>
      <c r="G116" s="19">
        <v>78586.64</v>
      </c>
      <c r="H116" s="19">
        <v>103364.13</v>
      </c>
      <c r="I116" s="19">
        <v>4234182.4500000011</v>
      </c>
      <c r="J116" s="19">
        <v>50000</v>
      </c>
      <c r="K116" s="19">
        <v>0</v>
      </c>
      <c r="L116" s="19">
        <v>4466133.2200000007</v>
      </c>
      <c r="M116" s="19">
        <v>12437639.439999999</v>
      </c>
      <c r="N116" s="65" t="s">
        <v>386</v>
      </c>
      <c r="O116" s="19">
        <f>VLOOKUP($B116,'[3]table2groupgl_Pivot (2)'!$B$2:$N$151,2)</f>
        <v>5479105.2999999998</v>
      </c>
      <c r="P116" s="19">
        <f>VLOOKUP($B116,'[3]table2groupgl_Pivot (2)'!$B$2:$N$151,6)</f>
        <v>3313880.2199999974</v>
      </c>
      <c r="Q116" s="19">
        <f>VLOOKUP($B116,'[3]table2groupgl_Pivot (2)'!$B$2:$N$151,8)</f>
        <v>2</v>
      </c>
      <c r="R116" s="19">
        <f t="shared" si="45"/>
        <v>8792987.5199999977</v>
      </c>
      <c r="S116" s="19">
        <f>VLOOKUP($B116,'[3]table2groupgl_Pivot (2)'!$B$2:$N$151,3)</f>
        <v>202579</v>
      </c>
      <c r="T116" s="19">
        <f>VLOOKUP($B116,'[3]table2groupgl_Pivot (2)'!$B$2:$N$151,4)</f>
        <v>136916</v>
      </c>
      <c r="U116" s="19">
        <f>VLOOKUP($B116,'[3]table2groupgl_Pivot (2)'!$B$2:$N$151,5)</f>
        <v>4576612.79</v>
      </c>
      <c r="V116" s="19">
        <f>VLOOKUP($B116,'[3]table2groupgl_Pivot (2)'!$B$2:$N$151,7)</f>
        <v>0</v>
      </c>
      <c r="W116" s="19">
        <f>VLOOKUP($B116,'[3]table2groupgl_Pivot (2)'!$B$2:$N$151,9)</f>
        <v>0</v>
      </c>
      <c r="X116" s="19">
        <f t="shared" si="46"/>
        <v>4916107.79</v>
      </c>
      <c r="Y116" s="19">
        <f t="shared" si="47"/>
        <v>13709095.309999999</v>
      </c>
      <c r="Z116" s="208">
        <f t="shared" si="40"/>
        <v>10.305220586028708</v>
      </c>
      <c r="AA116" s="208">
        <f t="shared" si="41"/>
        <v>10.075260809170384</v>
      </c>
      <c r="AB116" s="208">
        <f t="shared" si="42"/>
        <v>10.22264615511317</v>
      </c>
      <c r="AC116" s="12" t="s">
        <v>1409</v>
      </c>
    </row>
    <row r="117" spans="1:29" x14ac:dyDescent="0.55000000000000004">
      <c r="A117" s="108" t="s">
        <v>1237</v>
      </c>
      <c r="B117" s="102" t="str">
        <f t="shared" si="20"/>
        <v>096</v>
      </c>
      <c r="C117" s="19">
        <v>4404226.2000000011</v>
      </c>
      <c r="D117" s="19">
        <v>2996176.9600000004</v>
      </c>
      <c r="E117" s="19">
        <v>0</v>
      </c>
      <c r="F117" s="19">
        <v>7400403.160000002</v>
      </c>
      <c r="G117" s="19">
        <v>42979</v>
      </c>
      <c r="H117" s="19">
        <v>173490</v>
      </c>
      <c r="I117" s="19">
        <v>3904469.97</v>
      </c>
      <c r="J117" s="19">
        <v>50000</v>
      </c>
      <c r="K117" s="19">
        <v>0</v>
      </c>
      <c r="L117" s="19">
        <v>4170938.97</v>
      </c>
      <c r="M117" s="19">
        <v>11571342.130000003</v>
      </c>
      <c r="N117" s="65" t="s">
        <v>400</v>
      </c>
      <c r="O117" s="19">
        <f>VLOOKUP($B117,'[3]table2groupgl_Pivot (2)'!$B$2:$N$151,2)</f>
        <v>5440888.5</v>
      </c>
      <c r="P117" s="19">
        <f>VLOOKUP($B117,'[3]table2groupgl_Pivot (2)'!$B$2:$N$151,6)</f>
        <v>3224007.9</v>
      </c>
      <c r="Q117" s="19">
        <f>VLOOKUP($B117,'[3]table2groupgl_Pivot (2)'!$B$2:$N$151,8)</f>
        <v>2</v>
      </c>
      <c r="R117" s="19">
        <f t="shared" si="45"/>
        <v>8664898.4000000004</v>
      </c>
      <c r="S117" s="19">
        <f>VLOOKUP($B117,'[3]table2groupgl_Pivot (2)'!$B$2:$N$151,3)</f>
        <v>103099</v>
      </c>
      <c r="T117" s="19">
        <f>VLOOKUP($B117,'[3]table2groupgl_Pivot (2)'!$B$2:$N$151,4)</f>
        <v>260505</v>
      </c>
      <c r="U117" s="19">
        <f>VLOOKUP($B117,'[3]table2groupgl_Pivot (2)'!$B$2:$N$151,5)</f>
        <v>4224906.25</v>
      </c>
      <c r="V117" s="19">
        <f>VLOOKUP($B117,'[3]table2groupgl_Pivot (2)'!$B$2:$N$151,7)</f>
        <v>0</v>
      </c>
      <c r="W117" s="19">
        <f>VLOOKUP($B117,'[3]table2groupgl_Pivot (2)'!$B$2:$N$151,9)</f>
        <v>0</v>
      </c>
      <c r="X117" s="19">
        <f t="shared" si="46"/>
        <v>4588510.25</v>
      </c>
      <c r="Y117" s="19">
        <f t="shared" si="47"/>
        <v>13253408.65</v>
      </c>
      <c r="Z117" s="208">
        <f t="shared" si="40"/>
        <v>17.086842603856166</v>
      </c>
      <c r="AA117" s="208">
        <f t="shared" si="41"/>
        <v>10.011445456369259</v>
      </c>
      <c r="AB117" s="208">
        <f t="shared" si="42"/>
        <v>14.536485924472421</v>
      </c>
      <c r="AC117" s="12" t="s">
        <v>1409</v>
      </c>
    </row>
    <row r="118" spans="1:29" x14ac:dyDescent="0.55000000000000004">
      <c r="A118" s="108" t="s">
        <v>1238</v>
      </c>
      <c r="B118" s="102" t="str">
        <f t="shared" si="20"/>
        <v>100</v>
      </c>
      <c r="C118" s="19">
        <v>5092668</v>
      </c>
      <c r="D118" s="19">
        <v>2897402.4700000025</v>
      </c>
      <c r="E118" s="19">
        <v>0</v>
      </c>
      <c r="F118" s="19">
        <v>7990070.4700000025</v>
      </c>
      <c r="G118" s="19">
        <v>26520</v>
      </c>
      <c r="H118" s="19">
        <v>194582</v>
      </c>
      <c r="I118" s="19">
        <v>4492724.2</v>
      </c>
      <c r="J118" s="19">
        <v>0</v>
      </c>
      <c r="K118" s="19">
        <v>0</v>
      </c>
      <c r="L118" s="19">
        <v>4713826.2</v>
      </c>
      <c r="M118" s="19">
        <v>12703896.670000002</v>
      </c>
      <c r="N118" s="65"/>
      <c r="O118" s="19">
        <f>VLOOKUP($B118,'[3]table2groupgl_Pivot (2)'!$B$2:$N$151,2)</f>
        <v>5036723.4800000004</v>
      </c>
      <c r="P118" s="19">
        <f>VLOOKUP($B118,'[3]table2groupgl_Pivot (2)'!$B$2:$N$151,6)</f>
        <v>3457799.8099999996</v>
      </c>
      <c r="Q118" s="19">
        <f>VLOOKUP($B118,'[3]table2groupgl_Pivot (2)'!$B$2:$N$151,8)</f>
        <v>2</v>
      </c>
      <c r="R118" s="19">
        <f t="shared" si="45"/>
        <v>8494525.2899999991</v>
      </c>
      <c r="S118" s="19">
        <f>VLOOKUP($B118,'[3]table2groupgl_Pivot (2)'!$B$2:$N$151,3)</f>
        <v>98906</v>
      </c>
      <c r="T118" s="19">
        <f>VLOOKUP($B118,'[3]table2groupgl_Pivot (2)'!$B$2:$N$151,4)</f>
        <v>191494.36</v>
      </c>
      <c r="U118" s="19">
        <f>VLOOKUP($B118,'[3]table2groupgl_Pivot (2)'!$B$2:$N$151,5)</f>
        <v>5330058.6599999992</v>
      </c>
      <c r="V118" s="19">
        <f>VLOOKUP($B118,'[3]table2groupgl_Pivot (2)'!$B$2:$N$151,7)</f>
        <v>10000</v>
      </c>
      <c r="W118" s="19">
        <f>VLOOKUP($B118,'[3]table2groupgl_Pivot (2)'!$B$2:$N$151,9)</f>
        <v>0</v>
      </c>
      <c r="X118" s="19">
        <f t="shared" si="46"/>
        <v>5630459.0199999996</v>
      </c>
      <c r="Y118" s="19">
        <f t="shared" si="47"/>
        <v>14124984.309999999</v>
      </c>
      <c r="Z118" s="208">
        <f t="shared" si="40"/>
        <v>6.3135215376892218</v>
      </c>
      <c r="AA118" s="208">
        <f t="shared" si="41"/>
        <v>19.445621902648838</v>
      </c>
      <c r="AB118" s="208">
        <f t="shared" si="42"/>
        <v>11.186234246976104</v>
      </c>
      <c r="AC118" s="12" t="s">
        <v>1409</v>
      </c>
    </row>
    <row r="119" spans="1:29" x14ac:dyDescent="0.55000000000000004">
      <c r="A119" s="110"/>
      <c r="B119" s="102" t="str">
        <f t="shared" si="20"/>
        <v/>
      </c>
      <c r="C119" s="19"/>
      <c r="D119" s="19"/>
      <c r="E119" s="19"/>
      <c r="F119" s="19"/>
      <c r="G119" s="19"/>
      <c r="H119" s="19"/>
      <c r="I119" s="19"/>
      <c r="J119" s="19"/>
      <c r="K119" s="19"/>
      <c r="L119" s="19"/>
      <c r="M119" s="19"/>
      <c r="N119" s="65"/>
      <c r="O119" s="19"/>
      <c r="P119" s="19"/>
      <c r="Q119" s="19"/>
      <c r="R119" s="19"/>
      <c r="S119" s="19"/>
      <c r="T119" s="19"/>
      <c r="U119" s="19"/>
      <c r="V119" s="19"/>
      <c r="W119" s="19"/>
      <c r="X119" s="19"/>
      <c r="Y119" s="19"/>
      <c r="Z119" s="208"/>
      <c r="AA119" s="208"/>
      <c r="AB119" s="208"/>
      <c r="AC119" s="12" t="s">
        <v>1409</v>
      </c>
    </row>
    <row r="120" spans="1:29" x14ac:dyDescent="0.55000000000000004">
      <c r="A120" s="107" t="s">
        <v>1239</v>
      </c>
      <c r="B120" s="102" t="str">
        <f t="shared" si="20"/>
        <v>นย์</v>
      </c>
      <c r="C120" s="47">
        <v>101454309.05000001</v>
      </c>
      <c r="D120" s="47">
        <v>10162313.17</v>
      </c>
      <c r="E120" s="47">
        <v>119</v>
      </c>
      <c r="F120" s="47">
        <v>111616741.22</v>
      </c>
      <c r="G120" s="47">
        <v>5491977.6399999997</v>
      </c>
      <c r="H120" s="47">
        <v>4262198.96</v>
      </c>
      <c r="I120" s="47">
        <v>64870416.539999984</v>
      </c>
      <c r="J120" s="47">
        <v>1048900</v>
      </c>
      <c r="K120" s="47">
        <v>0</v>
      </c>
      <c r="L120" s="47">
        <v>75673493.139999986</v>
      </c>
      <c r="M120" s="47">
        <v>187290234.36000001</v>
      </c>
      <c r="N120" s="65" t="s">
        <v>404</v>
      </c>
      <c r="O120" s="47">
        <f>SUM(O121:O146)</f>
        <v>104319565.83000001</v>
      </c>
      <c r="P120" s="47">
        <f t="shared" ref="P120:Q120" si="48">SUM(P121:P146)</f>
        <v>11191791.73</v>
      </c>
      <c r="Q120" s="47">
        <f t="shared" si="48"/>
        <v>66</v>
      </c>
      <c r="R120" s="47">
        <f t="shared" ref="R120:Y120" si="49">SUM(R121:R146)</f>
        <v>115511423.56</v>
      </c>
      <c r="S120" s="47">
        <f>SUM(S121:S146)</f>
        <v>5580498.75</v>
      </c>
      <c r="T120" s="47">
        <f t="shared" ref="T120:U120" si="50">SUM(T121:T146)</f>
        <v>4843666.01</v>
      </c>
      <c r="U120" s="47">
        <f t="shared" si="50"/>
        <v>70504858.210000008</v>
      </c>
      <c r="V120" s="47">
        <f>SUM(V121:V146)</f>
        <v>146542.08000000002</v>
      </c>
      <c r="W120" s="47">
        <f t="shared" ref="W120" si="51">SUM(W121:W146)</f>
        <v>0</v>
      </c>
      <c r="X120" s="47">
        <f t="shared" si="49"/>
        <v>81075565.050000012</v>
      </c>
      <c r="Y120" s="47">
        <f t="shared" si="49"/>
        <v>196586988.60999995</v>
      </c>
      <c r="Z120" s="208">
        <f t="shared" si="40"/>
        <v>3.4893352891601324</v>
      </c>
      <c r="AA120" s="208">
        <f t="shared" si="41"/>
        <v>7.1386580503240493</v>
      </c>
      <c r="AB120" s="208">
        <f t="shared" si="42"/>
        <v>4.9638222098276517</v>
      </c>
      <c r="AC120" s="12" t="s">
        <v>1409</v>
      </c>
    </row>
    <row r="121" spans="1:29" x14ac:dyDescent="0.55000000000000004">
      <c r="A121" s="108" t="s">
        <v>1240</v>
      </c>
      <c r="B121" s="102" t="str">
        <f t="shared" si="20"/>
        <v>047</v>
      </c>
      <c r="C121" s="19">
        <v>2565303.66</v>
      </c>
      <c r="D121" s="19">
        <v>288320.25999999995</v>
      </c>
      <c r="E121" s="19">
        <v>0</v>
      </c>
      <c r="F121" s="19">
        <v>2853623.92</v>
      </c>
      <c r="G121" s="19">
        <v>58950</v>
      </c>
      <c r="H121" s="19">
        <v>150176.1</v>
      </c>
      <c r="I121" s="19">
        <v>1619473.5</v>
      </c>
      <c r="J121" s="19">
        <v>20000</v>
      </c>
      <c r="K121" s="19">
        <v>0</v>
      </c>
      <c r="L121" s="19">
        <v>1848599.6</v>
      </c>
      <c r="M121" s="19">
        <v>4702223.5199999996</v>
      </c>
      <c r="N121" s="65" t="s">
        <v>378</v>
      </c>
      <c r="O121" s="19">
        <f>VLOOKUP($B121,'[3]table2groupgl_Pivot (2)'!$B$2:$N$151,2)</f>
        <v>2898496</v>
      </c>
      <c r="P121" s="19">
        <f>VLOOKUP($B121,'[3]table2groupgl_Pivot (2)'!$B$2:$N$151,6)</f>
        <v>330009.29000000004</v>
      </c>
      <c r="Q121" s="19">
        <f>VLOOKUP($B121,'[3]table2groupgl_Pivot (2)'!$B$2:$N$151,8)</f>
        <v>0</v>
      </c>
      <c r="R121" s="19">
        <f t="shared" ref="R121:R146" si="52">SUM(O121:Q121)</f>
        <v>3228505.29</v>
      </c>
      <c r="S121" s="19">
        <f>VLOOKUP($B121,'[3]table2groupgl_Pivot (2)'!$B$2:$N$151,3)</f>
        <v>48190</v>
      </c>
      <c r="T121" s="19">
        <f>VLOOKUP($B121,'[3]table2groupgl_Pivot (2)'!$B$2:$N$151,4)</f>
        <v>161097</v>
      </c>
      <c r="U121" s="19">
        <f>VLOOKUP($B121,'[3]table2groupgl_Pivot (2)'!$B$2:$N$151,5)</f>
        <v>1591755.77</v>
      </c>
      <c r="V121" s="19">
        <f>VLOOKUP($B121,'[3]table2groupgl_Pivot (2)'!$B$2:$N$151,7)</f>
        <v>0</v>
      </c>
      <c r="W121" s="19">
        <f>VLOOKUP($B121,'[3]table2groupgl_Pivot (2)'!$B$2:$N$151,9)</f>
        <v>0</v>
      </c>
      <c r="X121" s="19">
        <f t="shared" ref="X121:X146" si="53">SUM(S121:W121)</f>
        <v>1801042.77</v>
      </c>
      <c r="Y121" s="19">
        <f t="shared" ref="Y121:Y146" si="54">R121+X121</f>
        <v>5029548.0600000005</v>
      </c>
      <c r="Z121" s="208">
        <f t="shared" si="40"/>
        <v>13.137027881375488</v>
      </c>
      <c r="AA121" s="208">
        <f t="shared" si="41"/>
        <v>-2.5725868381665813</v>
      </c>
      <c r="AB121" s="208">
        <f t="shared" si="42"/>
        <v>6.9610587120707734</v>
      </c>
      <c r="AC121" s="12" t="s">
        <v>1409</v>
      </c>
    </row>
    <row r="122" spans="1:29" x14ac:dyDescent="0.55000000000000004">
      <c r="A122" s="108" t="s">
        <v>1241</v>
      </c>
      <c r="B122" s="102" t="str">
        <f t="shared" si="20"/>
        <v>049</v>
      </c>
      <c r="C122" s="19">
        <v>4485512</v>
      </c>
      <c r="D122" s="19">
        <v>428410.82999999996</v>
      </c>
      <c r="E122" s="19">
        <v>0</v>
      </c>
      <c r="F122" s="19">
        <v>4913922.83</v>
      </c>
      <c r="G122" s="19">
        <v>133450.70000000001</v>
      </c>
      <c r="H122" s="19">
        <v>350268</v>
      </c>
      <c r="I122" s="19">
        <v>5958625.5000000009</v>
      </c>
      <c r="J122" s="19">
        <v>140000</v>
      </c>
      <c r="K122" s="19">
        <v>0</v>
      </c>
      <c r="L122" s="19">
        <v>6582344.2000000011</v>
      </c>
      <c r="M122" s="19">
        <v>11496267.030000001</v>
      </c>
      <c r="N122" s="65" t="s">
        <v>386</v>
      </c>
      <c r="O122" s="19">
        <f>VLOOKUP($B122,'[3]table2groupgl_Pivot (2)'!$B$2:$N$151,2)</f>
        <v>4403145.6999999993</v>
      </c>
      <c r="P122" s="19">
        <f>VLOOKUP($B122,'[3]table2groupgl_Pivot (2)'!$B$2:$N$151,6)</f>
        <v>430534.15999999992</v>
      </c>
      <c r="Q122" s="19">
        <f>VLOOKUP($B122,'[3]table2groupgl_Pivot (2)'!$B$2:$N$151,8)</f>
        <v>3</v>
      </c>
      <c r="R122" s="19">
        <f t="shared" si="52"/>
        <v>4833682.8599999994</v>
      </c>
      <c r="S122" s="19">
        <f>VLOOKUP($B122,'[3]table2groupgl_Pivot (2)'!$B$2:$N$151,3)</f>
        <v>197251.07</v>
      </c>
      <c r="T122" s="19">
        <f>VLOOKUP($B122,'[3]table2groupgl_Pivot (2)'!$B$2:$N$151,4)</f>
        <v>278451.20000000001</v>
      </c>
      <c r="U122" s="19">
        <f>VLOOKUP($B122,'[3]table2groupgl_Pivot (2)'!$B$2:$N$151,5)</f>
        <v>6301443.5500000007</v>
      </c>
      <c r="V122" s="19">
        <f>VLOOKUP($B122,'[3]table2groupgl_Pivot (2)'!$B$2:$N$151,7)</f>
        <v>48317.760000000002</v>
      </c>
      <c r="W122" s="19">
        <f>VLOOKUP($B122,'[3]table2groupgl_Pivot (2)'!$B$2:$N$151,9)</f>
        <v>0</v>
      </c>
      <c r="X122" s="19">
        <f t="shared" si="53"/>
        <v>6825463.5800000001</v>
      </c>
      <c r="Y122" s="19">
        <f t="shared" si="54"/>
        <v>11659146.439999999</v>
      </c>
      <c r="Z122" s="208">
        <f t="shared" si="40"/>
        <v>-1.6329106657949015</v>
      </c>
      <c r="AA122" s="208">
        <f t="shared" si="41"/>
        <v>3.6935075500913324</v>
      </c>
      <c r="AB122" s="208">
        <f t="shared" si="42"/>
        <v>1.4168025983996151</v>
      </c>
      <c r="AC122" s="12" t="s">
        <v>1409</v>
      </c>
    </row>
    <row r="123" spans="1:29" x14ac:dyDescent="0.55000000000000004">
      <c r="A123" s="108" t="s">
        <v>1242</v>
      </c>
      <c r="B123" s="102" t="str">
        <f t="shared" si="20"/>
        <v>050</v>
      </c>
      <c r="C123" s="19">
        <v>3030249.16</v>
      </c>
      <c r="D123" s="19">
        <v>239237.81</v>
      </c>
      <c r="E123" s="19">
        <v>0</v>
      </c>
      <c r="F123" s="19">
        <v>3269486.97</v>
      </c>
      <c r="G123" s="19">
        <v>364857</v>
      </c>
      <c r="H123" s="19">
        <v>84447.5</v>
      </c>
      <c r="I123" s="19">
        <v>1029687.27</v>
      </c>
      <c r="J123" s="19">
        <v>268900</v>
      </c>
      <c r="K123" s="19">
        <v>0</v>
      </c>
      <c r="L123" s="19">
        <v>1747891.77</v>
      </c>
      <c r="M123" s="19">
        <v>5017378.74</v>
      </c>
      <c r="N123" s="65" t="s">
        <v>393</v>
      </c>
      <c r="O123" s="19">
        <f>VLOOKUP($B123,'[3]table2groupgl_Pivot (2)'!$B$2:$N$151,2)</f>
        <v>3368832.71</v>
      </c>
      <c r="P123" s="19">
        <f>VLOOKUP($B123,'[3]table2groupgl_Pivot (2)'!$B$2:$N$151,6)</f>
        <v>333530.16000000003</v>
      </c>
      <c r="Q123" s="19">
        <f>VLOOKUP($B123,'[3]table2groupgl_Pivot (2)'!$B$2:$N$151,8)</f>
        <v>12</v>
      </c>
      <c r="R123" s="19">
        <f t="shared" si="52"/>
        <v>3702374.87</v>
      </c>
      <c r="S123" s="19">
        <f>VLOOKUP($B123,'[3]table2groupgl_Pivot (2)'!$B$2:$N$151,3)</f>
        <v>398120</v>
      </c>
      <c r="T123" s="19">
        <f>VLOOKUP($B123,'[3]table2groupgl_Pivot (2)'!$B$2:$N$151,4)</f>
        <v>153127</v>
      </c>
      <c r="U123" s="19">
        <f>VLOOKUP($B123,'[3]table2groupgl_Pivot (2)'!$B$2:$N$151,5)</f>
        <v>1060313.5</v>
      </c>
      <c r="V123" s="19">
        <f>VLOOKUP($B123,'[3]table2groupgl_Pivot (2)'!$B$2:$N$151,7)</f>
        <v>0</v>
      </c>
      <c r="W123" s="19">
        <f>VLOOKUP($B123,'[3]table2groupgl_Pivot (2)'!$B$2:$N$151,9)</f>
        <v>0</v>
      </c>
      <c r="X123" s="19">
        <f t="shared" si="53"/>
        <v>1611560.5</v>
      </c>
      <c r="Y123" s="19">
        <f t="shared" si="54"/>
        <v>5313935.37</v>
      </c>
      <c r="Z123" s="208">
        <f t="shared" si="40"/>
        <v>13.240239339445965</v>
      </c>
      <c r="AA123" s="208">
        <f t="shared" si="41"/>
        <v>-7.7997546724532043</v>
      </c>
      <c r="AB123" s="208">
        <f t="shared" si="42"/>
        <v>5.9105888825127817</v>
      </c>
      <c r="AC123" s="12" t="s">
        <v>1409</v>
      </c>
    </row>
    <row r="124" spans="1:29" x14ac:dyDescent="0.55000000000000004">
      <c r="A124" s="108" t="s">
        <v>1243</v>
      </c>
      <c r="B124" s="102" t="str">
        <f t="shared" si="20"/>
        <v>056</v>
      </c>
      <c r="C124" s="19">
        <v>2810102</v>
      </c>
      <c r="D124" s="19">
        <v>407159.69</v>
      </c>
      <c r="E124" s="19">
        <v>0</v>
      </c>
      <c r="F124" s="19">
        <v>3217261.69</v>
      </c>
      <c r="G124" s="19">
        <v>27560</v>
      </c>
      <c r="H124" s="19">
        <v>164470</v>
      </c>
      <c r="I124" s="19">
        <v>1451952.26</v>
      </c>
      <c r="J124" s="19">
        <v>10000</v>
      </c>
      <c r="K124" s="19">
        <v>0</v>
      </c>
      <c r="L124" s="19">
        <v>1653982.26</v>
      </c>
      <c r="M124" s="19">
        <v>4871243.95</v>
      </c>
      <c r="N124" s="65" t="s">
        <v>387</v>
      </c>
      <c r="O124" s="19">
        <f>VLOOKUP($B124,'[3]table2groupgl_Pivot (2)'!$B$2:$N$151,2)</f>
        <v>2969624.59</v>
      </c>
      <c r="P124" s="19">
        <f>VLOOKUP($B124,'[3]table2groupgl_Pivot (2)'!$B$2:$N$151,6)</f>
        <v>298312.78999999998</v>
      </c>
      <c r="Q124" s="19">
        <f>VLOOKUP($B124,'[3]table2groupgl_Pivot (2)'!$B$2:$N$151,8)</f>
        <v>0</v>
      </c>
      <c r="R124" s="19">
        <f t="shared" si="52"/>
        <v>3267937.38</v>
      </c>
      <c r="S124" s="19">
        <f>VLOOKUP($B124,'[3]table2groupgl_Pivot (2)'!$B$2:$N$151,3)</f>
        <v>66434</v>
      </c>
      <c r="T124" s="19">
        <f>VLOOKUP($B124,'[3]table2groupgl_Pivot (2)'!$B$2:$N$151,4)</f>
        <v>157199</v>
      </c>
      <c r="U124" s="19">
        <f>VLOOKUP($B124,'[3]table2groupgl_Pivot (2)'!$B$2:$N$151,5)</f>
        <v>1413780.76</v>
      </c>
      <c r="V124" s="19">
        <f>VLOOKUP($B124,'[3]table2groupgl_Pivot (2)'!$B$2:$N$151,7)</f>
        <v>0</v>
      </c>
      <c r="W124" s="19">
        <f>VLOOKUP($B124,'[3]table2groupgl_Pivot (2)'!$B$2:$N$151,9)</f>
        <v>0</v>
      </c>
      <c r="X124" s="19">
        <f t="shared" si="53"/>
        <v>1637413.76</v>
      </c>
      <c r="Y124" s="19">
        <f t="shared" si="54"/>
        <v>4905351.1399999997</v>
      </c>
      <c r="Z124" s="208">
        <f t="shared" si="40"/>
        <v>1.5751186842373379</v>
      </c>
      <c r="AA124" s="208">
        <f t="shared" si="41"/>
        <v>-1.0017338396362243</v>
      </c>
      <c r="AB124" s="208">
        <f t="shared" si="42"/>
        <v>0.70017413108615667</v>
      </c>
      <c r="AC124" s="12" t="s">
        <v>1409</v>
      </c>
    </row>
    <row r="125" spans="1:29" x14ac:dyDescent="0.55000000000000004">
      <c r="A125" s="108" t="s">
        <v>1244</v>
      </c>
      <c r="B125" s="102" t="str">
        <f t="shared" si="20"/>
        <v>057</v>
      </c>
      <c r="C125" s="19">
        <v>6520698.1999999993</v>
      </c>
      <c r="D125" s="19">
        <v>1137316.3499999999</v>
      </c>
      <c r="E125" s="19">
        <v>4</v>
      </c>
      <c r="F125" s="19">
        <v>7658018.5499999989</v>
      </c>
      <c r="G125" s="19">
        <v>255925.94999999998</v>
      </c>
      <c r="H125" s="19">
        <v>185859</v>
      </c>
      <c r="I125" s="19">
        <v>6980795.1299999999</v>
      </c>
      <c r="J125" s="19">
        <v>0</v>
      </c>
      <c r="K125" s="19">
        <v>0</v>
      </c>
      <c r="L125" s="19">
        <v>7422580.0800000001</v>
      </c>
      <c r="M125" s="19">
        <v>15080598.629999999</v>
      </c>
      <c r="N125" s="65" t="s">
        <v>394</v>
      </c>
      <c r="O125" s="19">
        <f>VLOOKUP($B125,'[3]table2groupgl_Pivot (2)'!$B$2:$N$151,2)</f>
        <v>6417703.5</v>
      </c>
      <c r="P125" s="19">
        <f>VLOOKUP($B125,'[3]table2groupgl_Pivot (2)'!$B$2:$N$151,6)</f>
        <v>1337052.0099999998</v>
      </c>
      <c r="Q125" s="19">
        <f>VLOOKUP($B125,'[3]table2groupgl_Pivot (2)'!$B$2:$N$151,8)</f>
        <v>3</v>
      </c>
      <c r="R125" s="19">
        <f t="shared" si="52"/>
        <v>7754758.5099999998</v>
      </c>
      <c r="S125" s="19">
        <f>VLOOKUP($B125,'[3]table2groupgl_Pivot (2)'!$B$2:$N$151,3)</f>
        <v>179209.5</v>
      </c>
      <c r="T125" s="19">
        <f>VLOOKUP($B125,'[3]table2groupgl_Pivot (2)'!$B$2:$N$151,4)</f>
        <v>222441.8</v>
      </c>
      <c r="U125" s="19">
        <f>VLOOKUP($B125,'[3]table2groupgl_Pivot (2)'!$B$2:$N$151,5)</f>
        <v>7560723.2199999997</v>
      </c>
      <c r="V125" s="19">
        <f>VLOOKUP($B125,'[3]table2groupgl_Pivot (2)'!$B$2:$N$151,7)</f>
        <v>0</v>
      </c>
      <c r="W125" s="19">
        <f>VLOOKUP($B125,'[3]table2groupgl_Pivot (2)'!$B$2:$N$151,9)</f>
        <v>0</v>
      </c>
      <c r="X125" s="19">
        <f t="shared" si="53"/>
        <v>7962374.5199999996</v>
      </c>
      <c r="Y125" s="19">
        <f t="shared" si="54"/>
        <v>15717133.029999999</v>
      </c>
      <c r="Z125" s="208">
        <f t="shared" si="40"/>
        <v>1.2632505310397937</v>
      </c>
      <c r="AA125" s="208">
        <f t="shared" si="41"/>
        <v>7.2723289500704107</v>
      </c>
      <c r="AB125" s="208">
        <f t="shared" si="42"/>
        <v>4.220882841704543</v>
      </c>
      <c r="AC125" s="12" t="s">
        <v>1409</v>
      </c>
    </row>
    <row r="126" spans="1:29" x14ac:dyDescent="0.55000000000000004">
      <c r="A126" s="108" t="s">
        <v>1245</v>
      </c>
      <c r="B126" s="102" t="str">
        <f t="shared" si="20"/>
        <v>058</v>
      </c>
      <c r="C126" s="19">
        <v>3636970.7</v>
      </c>
      <c r="D126" s="19">
        <v>313279.52</v>
      </c>
      <c r="E126" s="19">
        <v>7</v>
      </c>
      <c r="F126" s="19">
        <v>3950257.22</v>
      </c>
      <c r="G126" s="19">
        <v>21800</v>
      </c>
      <c r="H126" s="19">
        <v>101522</v>
      </c>
      <c r="I126" s="19">
        <v>1523243.7400000002</v>
      </c>
      <c r="J126" s="19">
        <v>70000</v>
      </c>
      <c r="K126" s="19">
        <v>0</v>
      </c>
      <c r="L126" s="19">
        <v>1716565.7400000002</v>
      </c>
      <c r="M126" s="19">
        <v>5666822.9600000009</v>
      </c>
      <c r="N126" s="65"/>
      <c r="O126" s="19">
        <f>VLOOKUP($B126,'[3]table2groupgl_Pivot (2)'!$B$2:$N$151,2)</f>
        <v>4567570.7</v>
      </c>
      <c r="P126" s="19">
        <f>VLOOKUP($B126,'[3]table2groupgl_Pivot (2)'!$B$2:$N$151,6)</f>
        <v>328018.62</v>
      </c>
      <c r="Q126" s="19">
        <f>VLOOKUP($B126,'[3]table2groupgl_Pivot (2)'!$B$2:$N$151,8)</f>
        <v>0</v>
      </c>
      <c r="R126" s="19">
        <f t="shared" si="52"/>
        <v>4895589.32</v>
      </c>
      <c r="S126" s="19">
        <f>VLOOKUP($B126,'[3]table2groupgl_Pivot (2)'!$B$2:$N$151,3)</f>
        <v>59550</v>
      </c>
      <c r="T126" s="19">
        <f>VLOOKUP($B126,'[3]table2groupgl_Pivot (2)'!$B$2:$N$151,4)</f>
        <v>113992</v>
      </c>
      <c r="U126" s="19">
        <f>VLOOKUP($B126,'[3]table2groupgl_Pivot (2)'!$B$2:$N$151,5)</f>
        <v>1541821.8499999999</v>
      </c>
      <c r="V126" s="19">
        <f>VLOOKUP($B126,'[3]table2groupgl_Pivot (2)'!$B$2:$N$151,7)</f>
        <v>0</v>
      </c>
      <c r="W126" s="19">
        <f>VLOOKUP($B126,'[3]table2groupgl_Pivot (2)'!$B$2:$N$151,9)</f>
        <v>0</v>
      </c>
      <c r="X126" s="19">
        <f t="shared" si="53"/>
        <v>1715363.8499999999</v>
      </c>
      <c r="Y126" s="19">
        <f t="shared" si="54"/>
        <v>6610953.1699999999</v>
      </c>
      <c r="Z126" s="208">
        <f t="shared" si="40"/>
        <v>23.930899871882268</v>
      </c>
      <c r="AA126" s="208">
        <f t="shared" si="41"/>
        <v>-7.0017126171955588E-2</v>
      </c>
      <c r="AB126" s="208">
        <f t="shared" si="42"/>
        <v>16.660661832287044</v>
      </c>
      <c r="AC126" s="12" t="s">
        <v>1409</v>
      </c>
    </row>
    <row r="127" spans="1:29" x14ac:dyDescent="0.55000000000000004">
      <c r="A127" s="108" t="s">
        <v>1246</v>
      </c>
      <c r="B127" s="102" t="str">
        <f t="shared" si="20"/>
        <v>061</v>
      </c>
      <c r="C127" s="19">
        <v>4343204</v>
      </c>
      <c r="D127" s="19">
        <v>159174.71</v>
      </c>
      <c r="E127" s="19">
        <v>0</v>
      </c>
      <c r="F127" s="19">
        <v>4502378.71</v>
      </c>
      <c r="G127" s="19">
        <v>46155</v>
      </c>
      <c r="H127" s="19">
        <v>133788</v>
      </c>
      <c r="I127" s="19">
        <v>1231940.99</v>
      </c>
      <c r="J127" s="19">
        <v>60000</v>
      </c>
      <c r="K127" s="19">
        <v>0</v>
      </c>
      <c r="L127" s="19">
        <v>1471883.99</v>
      </c>
      <c r="M127" s="19">
        <v>5974262.7000000002</v>
      </c>
      <c r="N127" s="65" t="s">
        <v>109</v>
      </c>
      <c r="O127" s="19">
        <f>VLOOKUP($B127,'[3]table2groupgl_Pivot (2)'!$B$2:$N$151,2)</f>
        <v>3794477</v>
      </c>
      <c r="P127" s="19">
        <f>VLOOKUP($B127,'[3]table2groupgl_Pivot (2)'!$B$2:$N$151,6)</f>
        <v>284773.95999999996</v>
      </c>
      <c r="Q127" s="19">
        <f>VLOOKUP($B127,'[3]table2groupgl_Pivot (2)'!$B$2:$N$151,8)</f>
        <v>0</v>
      </c>
      <c r="R127" s="19">
        <f t="shared" si="52"/>
        <v>4079250.96</v>
      </c>
      <c r="S127" s="19">
        <f>VLOOKUP($B127,'[3]table2groupgl_Pivot (2)'!$B$2:$N$151,3)</f>
        <v>118510</v>
      </c>
      <c r="T127" s="19">
        <f>VLOOKUP($B127,'[3]table2groupgl_Pivot (2)'!$B$2:$N$151,4)</f>
        <v>149176.79999999999</v>
      </c>
      <c r="U127" s="19">
        <f>VLOOKUP($B127,'[3]table2groupgl_Pivot (2)'!$B$2:$N$151,5)</f>
        <v>1637206.6400000001</v>
      </c>
      <c r="V127" s="19">
        <f>VLOOKUP($B127,'[3]table2groupgl_Pivot (2)'!$B$2:$N$151,7)</f>
        <v>0</v>
      </c>
      <c r="W127" s="19">
        <f>VLOOKUP($B127,'[3]table2groupgl_Pivot (2)'!$B$2:$N$151,9)</f>
        <v>0</v>
      </c>
      <c r="X127" s="19">
        <f t="shared" si="53"/>
        <v>1904893.4400000002</v>
      </c>
      <c r="Y127" s="19">
        <f t="shared" si="54"/>
        <v>5984144.4000000004</v>
      </c>
      <c r="Z127" s="208">
        <f t="shared" si="40"/>
        <v>-9.3978711533130888</v>
      </c>
      <c r="AA127" s="208">
        <f t="shared" si="41"/>
        <v>29.418721376268259</v>
      </c>
      <c r="AB127" s="208">
        <f t="shared" si="42"/>
        <v>0.1654045109198192</v>
      </c>
      <c r="AC127" s="12" t="s">
        <v>1409</v>
      </c>
    </row>
    <row r="128" spans="1:29" x14ac:dyDescent="0.55000000000000004">
      <c r="A128" s="108" t="s">
        <v>1247</v>
      </c>
      <c r="B128" s="102" t="str">
        <f t="shared" si="20"/>
        <v>063</v>
      </c>
      <c r="C128" s="19">
        <v>3518312.6</v>
      </c>
      <c r="D128" s="19">
        <v>269779.46999999997</v>
      </c>
      <c r="E128" s="19">
        <v>4</v>
      </c>
      <c r="F128" s="19">
        <v>3788096.0700000003</v>
      </c>
      <c r="G128" s="19">
        <v>174380</v>
      </c>
      <c r="H128" s="19">
        <v>129160</v>
      </c>
      <c r="I128" s="19">
        <v>2556761.8200000003</v>
      </c>
      <c r="J128" s="19">
        <v>30000</v>
      </c>
      <c r="K128" s="19">
        <v>0</v>
      </c>
      <c r="L128" s="19">
        <v>2890301.8200000003</v>
      </c>
      <c r="M128" s="19">
        <v>6678397.8900000006</v>
      </c>
      <c r="N128" s="65" t="s">
        <v>357</v>
      </c>
      <c r="O128" s="19">
        <f>VLOOKUP($B128,'[3]table2groupgl_Pivot (2)'!$B$2:$N$151,2)</f>
        <v>3996101.2199999997</v>
      </c>
      <c r="P128" s="19">
        <f>VLOOKUP($B128,'[3]table2groupgl_Pivot (2)'!$B$2:$N$151,6)</f>
        <v>290759.49000000005</v>
      </c>
      <c r="Q128" s="19">
        <f>VLOOKUP($B128,'[3]table2groupgl_Pivot (2)'!$B$2:$N$151,8)</f>
        <v>0</v>
      </c>
      <c r="R128" s="19">
        <f t="shared" si="52"/>
        <v>4286860.71</v>
      </c>
      <c r="S128" s="19">
        <f>VLOOKUP($B128,'[3]table2groupgl_Pivot (2)'!$B$2:$N$151,3)</f>
        <v>99795</v>
      </c>
      <c r="T128" s="19">
        <f>VLOOKUP($B128,'[3]table2groupgl_Pivot (2)'!$B$2:$N$151,4)</f>
        <v>116738</v>
      </c>
      <c r="U128" s="19">
        <f>VLOOKUP($B128,'[3]table2groupgl_Pivot (2)'!$B$2:$N$151,5)</f>
        <v>2759040.95</v>
      </c>
      <c r="V128" s="19">
        <f>VLOOKUP($B128,'[3]table2groupgl_Pivot (2)'!$B$2:$N$151,7)</f>
        <v>0</v>
      </c>
      <c r="W128" s="19">
        <f>VLOOKUP($B128,'[3]table2groupgl_Pivot (2)'!$B$2:$N$151,9)</f>
        <v>0</v>
      </c>
      <c r="X128" s="19">
        <f t="shared" si="53"/>
        <v>2975573.95</v>
      </c>
      <c r="Y128" s="19">
        <f t="shared" si="54"/>
        <v>7262434.6600000001</v>
      </c>
      <c r="Z128" s="208">
        <f t="shared" si="40"/>
        <v>13.166631225379659</v>
      </c>
      <c r="AA128" s="208">
        <f t="shared" si="41"/>
        <v>2.950284617680512</v>
      </c>
      <c r="AB128" s="208">
        <f t="shared" si="42"/>
        <v>8.745162831261009</v>
      </c>
      <c r="AC128" s="12" t="s">
        <v>1409</v>
      </c>
    </row>
    <row r="129" spans="1:29" x14ac:dyDescent="0.55000000000000004">
      <c r="A129" s="108" t="s">
        <v>1248</v>
      </c>
      <c r="B129" s="102" t="str">
        <f t="shared" si="20"/>
        <v>064</v>
      </c>
      <c r="C129" s="19">
        <v>3355251</v>
      </c>
      <c r="D129" s="19">
        <v>640493</v>
      </c>
      <c r="E129" s="19">
        <v>0</v>
      </c>
      <c r="F129" s="19">
        <v>3995744</v>
      </c>
      <c r="G129" s="19">
        <v>198450</v>
      </c>
      <c r="H129" s="19">
        <v>214430</v>
      </c>
      <c r="I129" s="19">
        <v>2227953.4799999995</v>
      </c>
      <c r="J129" s="19">
        <v>0</v>
      </c>
      <c r="K129" s="19">
        <v>0</v>
      </c>
      <c r="L129" s="19">
        <v>2640833.4799999995</v>
      </c>
      <c r="M129" s="19">
        <v>6636577.4799999995</v>
      </c>
      <c r="N129" s="65" t="s">
        <v>405</v>
      </c>
      <c r="O129" s="19">
        <f>VLOOKUP($B129,'[3]table2groupgl_Pivot (2)'!$B$2:$N$151,2)</f>
        <v>3428995.85</v>
      </c>
      <c r="P129" s="19">
        <f>VLOOKUP($B129,'[3]table2groupgl_Pivot (2)'!$B$2:$N$151,6)</f>
        <v>596559.25</v>
      </c>
      <c r="Q129" s="19">
        <f>VLOOKUP($B129,'[3]table2groupgl_Pivot (2)'!$B$2:$N$151,8)</f>
        <v>0</v>
      </c>
      <c r="R129" s="19">
        <f t="shared" si="52"/>
        <v>4025555.1</v>
      </c>
      <c r="S129" s="19">
        <f>VLOOKUP($B129,'[3]table2groupgl_Pivot (2)'!$B$2:$N$151,3)</f>
        <v>112241</v>
      </c>
      <c r="T129" s="19">
        <f>VLOOKUP($B129,'[3]table2groupgl_Pivot (2)'!$B$2:$N$151,4)</f>
        <v>180069</v>
      </c>
      <c r="U129" s="19">
        <f>VLOOKUP($B129,'[3]table2groupgl_Pivot (2)'!$B$2:$N$151,5)</f>
        <v>2139644.6</v>
      </c>
      <c r="V129" s="19">
        <f>VLOOKUP($B129,'[3]table2groupgl_Pivot (2)'!$B$2:$N$151,7)</f>
        <v>0</v>
      </c>
      <c r="W129" s="19">
        <f>VLOOKUP($B129,'[3]table2groupgl_Pivot (2)'!$B$2:$N$151,9)</f>
        <v>0</v>
      </c>
      <c r="X129" s="19">
        <f t="shared" si="53"/>
        <v>2431954.6</v>
      </c>
      <c r="Y129" s="19">
        <f t="shared" si="54"/>
        <v>6457509.7000000002</v>
      </c>
      <c r="Z129" s="208">
        <f t="shared" si="40"/>
        <v>0.74607131988435926</v>
      </c>
      <c r="AA129" s="208">
        <f t="shared" si="41"/>
        <v>-7.9095816370822227</v>
      </c>
      <c r="AB129" s="208">
        <f t="shared" si="42"/>
        <v>-2.6981946724744534</v>
      </c>
      <c r="AC129" s="12" t="s">
        <v>1409</v>
      </c>
    </row>
    <row r="130" spans="1:29" x14ac:dyDescent="0.55000000000000004">
      <c r="A130" s="108" t="s">
        <v>1249</v>
      </c>
      <c r="B130" s="102" t="str">
        <f t="shared" si="20"/>
        <v>073</v>
      </c>
      <c r="C130" s="19">
        <v>3591035.49</v>
      </c>
      <c r="D130" s="19">
        <v>385179.36</v>
      </c>
      <c r="E130" s="19">
        <v>0</v>
      </c>
      <c r="F130" s="19">
        <v>3976214.85</v>
      </c>
      <c r="G130" s="19">
        <v>17700</v>
      </c>
      <c r="H130" s="19">
        <v>103934</v>
      </c>
      <c r="I130" s="19">
        <v>2510190.9500000002</v>
      </c>
      <c r="J130" s="19">
        <v>0</v>
      </c>
      <c r="K130" s="19">
        <v>0</v>
      </c>
      <c r="L130" s="19">
        <v>2631824.9500000002</v>
      </c>
      <c r="M130" s="19">
        <v>6608039.8000000007</v>
      </c>
      <c r="N130" s="65" t="s">
        <v>359</v>
      </c>
      <c r="O130" s="19">
        <f>VLOOKUP($B130,'[3]table2groupgl_Pivot (2)'!$B$2:$N$151,2)</f>
        <v>2733982.92</v>
      </c>
      <c r="P130" s="19">
        <f>VLOOKUP($B130,'[3]table2groupgl_Pivot (2)'!$B$2:$N$151,6)</f>
        <v>407873.44</v>
      </c>
      <c r="Q130" s="19">
        <f>VLOOKUP($B130,'[3]table2groupgl_Pivot (2)'!$B$2:$N$151,8)</f>
        <v>0</v>
      </c>
      <c r="R130" s="19">
        <f t="shared" si="52"/>
        <v>3141856.36</v>
      </c>
      <c r="S130" s="19">
        <f>VLOOKUP($B130,'[3]table2groupgl_Pivot (2)'!$B$2:$N$151,3)</f>
        <v>25200</v>
      </c>
      <c r="T130" s="19">
        <f>VLOOKUP($B130,'[3]table2groupgl_Pivot (2)'!$B$2:$N$151,4)</f>
        <v>128900</v>
      </c>
      <c r="U130" s="19">
        <f>VLOOKUP($B130,'[3]table2groupgl_Pivot (2)'!$B$2:$N$151,5)</f>
        <v>2775944.8</v>
      </c>
      <c r="V130" s="19">
        <f>VLOOKUP($B130,'[3]table2groupgl_Pivot (2)'!$B$2:$N$151,7)</f>
        <v>0</v>
      </c>
      <c r="W130" s="19">
        <f>VLOOKUP($B130,'[3]table2groupgl_Pivot (2)'!$B$2:$N$151,9)</f>
        <v>0</v>
      </c>
      <c r="X130" s="19">
        <f t="shared" si="53"/>
        <v>2930044.8</v>
      </c>
      <c r="Y130" s="19">
        <f t="shared" si="54"/>
        <v>6071901.1600000001</v>
      </c>
      <c r="Z130" s="208">
        <f t="shared" si="40"/>
        <v>-20.983737586513975</v>
      </c>
      <c r="AA130" s="208">
        <f t="shared" si="41"/>
        <v>11.331295039208424</v>
      </c>
      <c r="AB130" s="208">
        <f t="shared" si="42"/>
        <v>-8.1134293410278868</v>
      </c>
      <c r="AC130" s="12" t="s">
        <v>1409</v>
      </c>
    </row>
    <row r="131" spans="1:29" x14ac:dyDescent="0.55000000000000004">
      <c r="A131" s="108" t="s">
        <v>1250</v>
      </c>
      <c r="B131" s="102" t="str">
        <f t="shared" si="20"/>
        <v>077</v>
      </c>
      <c r="C131" s="19">
        <v>3328649.5</v>
      </c>
      <c r="D131" s="19">
        <v>341047.09999999992</v>
      </c>
      <c r="E131" s="19">
        <v>5</v>
      </c>
      <c r="F131" s="19">
        <v>3669701.6</v>
      </c>
      <c r="G131" s="19">
        <v>74252</v>
      </c>
      <c r="H131" s="19">
        <v>162148</v>
      </c>
      <c r="I131" s="19">
        <v>3117138.8099999996</v>
      </c>
      <c r="J131" s="19">
        <v>40000</v>
      </c>
      <c r="K131" s="19">
        <v>0</v>
      </c>
      <c r="L131" s="19">
        <v>3393538.8099999996</v>
      </c>
      <c r="M131" s="19">
        <v>7063240.4100000001</v>
      </c>
      <c r="N131" s="65" t="s">
        <v>376</v>
      </c>
      <c r="O131" s="19">
        <f>VLOOKUP($B131,'[3]table2groupgl_Pivot (2)'!$B$2:$N$151,2)</f>
        <v>3062799.5</v>
      </c>
      <c r="P131" s="19">
        <f>VLOOKUP($B131,'[3]table2groupgl_Pivot (2)'!$B$2:$N$151,6)</f>
        <v>367690.40999999986</v>
      </c>
      <c r="Q131" s="19">
        <f>VLOOKUP($B131,'[3]table2groupgl_Pivot (2)'!$B$2:$N$151,8)</f>
        <v>0</v>
      </c>
      <c r="R131" s="19">
        <f t="shared" si="52"/>
        <v>3430489.9099999997</v>
      </c>
      <c r="S131" s="19">
        <f>VLOOKUP($B131,'[3]table2groupgl_Pivot (2)'!$B$2:$N$151,3)</f>
        <v>111340</v>
      </c>
      <c r="T131" s="19">
        <f>VLOOKUP($B131,'[3]table2groupgl_Pivot (2)'!$B$2:$N$151,4)</f>
        <v>152749</v>
      </c>
      <c r="U131" s="19">
        <f>VLOOKUP($B131,'[3]table2groupgl_Pivot (2)'!$B$2:$N$151,5)</f>
        <v>3079120.67</v>
      </c>
      <c r="V131" s="19">
        <f>VLOOKUP($B131,'[3]table2groupgl_Pivot (2)'!$B$2:$N$151,7)</f>
        <v>0</v>
      </c>
      <c r="W131" s="19">
        <f>VLOOKUP($B131,'[3]table2groupgl_Pivot (2)'!$B$2:$N$151,9)</f>
        <v>0</v>
      </c>
      <c r="X131" s="19">
        <f t="shared" si="53"/>
        <v>3343209.67</v>
      </c>
      <c r="Y131" s="19">
        <f t="shared" si="54"/>
        <v>6773699.5800000001</v>
      </c>
      <c r="Z131" s="208">
        <f t="shared" si="40"/>
        <v>-6.5185597106860245</v>
      </c>
      <c r="AA131" s="208">
        <f t="shared" si="41"/>
        <v>-1.4830872083057058</v>
      </c>
      <c r="AB131" s="208">
        <f t="shared" si="42"/>
        <v>-4.0992634144248257</v>
      </c>
      <c r="AC131" s="12" t="s">
        <v>1409</v>
      </c>
    </row>
    <row r="132" spans="1:29" x14ac:dyDescent="0.55000000000000004">
      <c r="A132" s="108" t="s">
        <v>1251</v>
      </c>
      <c r="B132" s="102" t="str">
        <f t="shared" si="20"/>
        <v>081</v>
      </c>
      <c r="C132" s="19">
        <v>3361321.49</v>
      </c>
      <c r="D132" s="19">
        <v>912141.4099999998</v>
      </c>
      <c r="E132" s="19">
        <v>14</v>
      </c>
      <c r="F132" s="19">
        <v>4273476.9000000004</v>
      </c>
      <c r="G132" s="19">
        <v>105811.98999999999</v>
      </c>
      <c r="H132" s="19">
        <v>89287.48000000001</v>
      </c>
      <c r="I132" s="19">
        <v>2120388.71</v>
      </c>
      <c r="J132" s="19">
        <v>20000</v>
      </c>
      <c r="K132" s="19">
        <v>0</v>
      </c>
      <c r="L132" s="19">
        <v>2335488.1800000002</v>
      </c>
      <c r="M132" s="19">
        <v>6608965.0800000001</v>
      </c>
      <c r="N132" s="65" t="s">
        <v>367</v>
      </c>
      <c r="O132" s="19">
        <f>VLOOKUP($B132,'[3]table2groupgl_Pivot (2)'!$B$2:$N$151,2)</f>
        <v>3485906.7199999997</v>
      </c>
      <c r="P132" s="19">
        <f>VLOOKUP($B132,'[3]table2groupgl_Pivot (2)'!$B$2:$N$151,6)</f>
        <v>901495.18</v>
      </c>
      <c r="Q132" s="19">
        <f>VLOOKUP($B132,'[3]table2groupgl_Pivot (2)'!$B$2:$N$151,8)</f>
        <v>0</v>
      </c>
      <c r="R132" s="19">
        <f t="shared" si="52"/>
        <v>4387401.8999999994</v>
      </c>
      <c r="S132" s="19">
        <f>VLOOKUP($B132,'[3]table2groupgl_Pivot (2)'!$B$2:$N$151,3)</f>
        <v>73499.62</v>
      </c>
      <c r="T132" s="19">
        <f>VLOOKUP($B132,'[3]table2groupgl_Pivot (2)'!$B$2:$N$151,4)</f>
        <v>147148.35999999999</v>
      </c>
      <c r="U132" s="19">
        <f>VLOOKUP($B132,'[3]table2groupgl_Pivot (2)'!$B$2:$N$151,5)</f>
        <v>1847640</v>
      </c>
      <c r="V132" s="19">
        <f>VLOOKUP($B132,'[3]table2groupgl_Pivot (2)'!$B$2:$N$151,7)</f>
        <v>0</v>
      </c>
      <c r="W132" s="19">
        <f>VLOOKUP($B132,'[3]table2groupgl_Pivot (2)'!$B$2:$N$151,9)</f>
        <v>0</v>
      </c>
      <c r="X132" s="19">
        <f t="shared" si="53"/>
        <v>2068287.98</v>
      </c>
      <c r="Y132" s="19">
        <f t="shared" si="54"/>
        <v>6455689.879999999</v>
      </c>
      <c r="Z132" s="208">
        <f t="shared" si="40"/>
        <v>2.6658620759129192</v>
      </c>
      <c r="AA132" s="208">
        <f t="shared" si="41"/>
        <v>-11.440871432712632</v>
      </c>
      <c r="AB132" s="208">
        <f t="shared" si="42"/>
        <v>-2.3192012386907801</v>
      </c>
      <c r="AC132" s="12" t="s">
        <v>1409</v>
      </c>
    </row>
    <row r="133" spans="1:29" x14ac:dyDescent="0.55000000000000004">
      <c r="A133" s="108" t="s">
        <v>1252</v>
      </c>
      <c r="B133" s="102" t="str">
        <f t="shared" si="20"/>
        <v>082</v>
      </c>
      <c r="C133" s="19">
        <v>4702940.66</v>
      </c>
      <c r="D133" s="19">
        <v>346007.87</v>
      </c>
      <c r="E133" s="19">
        <v>0</v>
      </c>
      <c r="F133" s="19">
        <v>5048948.53</v>
      </c>
      <c r="G133" s="19">
        <v>90342</v>
      </c>
      <c r="H133" s="19">
        <v>92377.66</v>
      </c>
      <c r="I133" s="19">
        <v>2215843.91</v>
      </c>
      <c r="J133" s="19">
        <v>110000</v>
      </c>
      <c r="K133" s="19">
        <v>0</v>
      </c>
      <c r="L133" s="19">
        <v>2508563.5700000003</v>
      </c>
      <c r="M133" s="19">
        <v>7557512.1000000006</v>
      </c>
      <c r="N133" s="65" t="s">
        <v>84</v>
      </c>
      <c r="O133" s="19">
        <f>VLOOKUP($B133,'[3]table2groupgl_Pivot (2)'!$B$2:$N$151,2)</f>
        <v>4735025.5999999996</v>
      </c>
      <c r="P133" s="19">
        <f>VLOOKUP($B133,'[3]table2groupgl_Pivot (2)'!$B$2:$N$151,6)</f>
        <v>441882.1399999999</v>
      </c>
      <c r="Q133" s="19">
        <f>VLOOKUP($B133,'[3]table2groupgl_Pivot (2)'!$B$2:$N$151,8)</f>
        <v>0</v>
      </c>
      <c r="R133" s="19">
        <f t="shared" si="52"/>
        <v>5176907.7399999993</v>
      </c>
      <c r="S133" s="19">
        <f>VLOOKUP($B133,'[3]table2groupgl_Pivot (2)'!$B$2:$N$151,3)</f>
        <v>62581.859999999993</v>
      </c>
      <c r="T133" s="19">
        <f>VLOOKUP($B133,'[3]table2groupgl_Pivot (2)'!$B$2:$N$151,4)</f>
        <v>190678.73</v>
      </c>
      <c r="U133" s="19">
        <f>VLOOKUP($B133,'[3]table2groupgl_Pivot (2)'!$B$2:$N$151,5)</f>
        <v>2069936.7300000002</v>
      </c>
      <c r="V133" s="19">
        <f>VLOOKUP($B133,'[3]table2groupgl_Pivot (2)'!$B$2:$N$151,7)</f>
        <v>0</v>
      </c>
      <c r="W133" s="19">
        <f>VLOOKUP($B133,'[3]table2groupgl_Pivot (2)'!$B$2:$N$151,9)</f>
        <v>0</v>
      </c>
      <c r="X133" s="19">
        <f t="shared" si="53"/>
        <v>2323197.3200000003</v>
      </c>
      <c r="Y133" s="19">
        <f t="shared" si="54"/>
        <v>7500105.0599999996</v>
      </c>
      <c r="Z133" s="208">
        <f t="shared" si="40"/>
        <v>2.5343734292335722</v>
      </c>
      <c r="AA133" s="208">
        <f t="shared" si="41"/>
        <v>-7.3893383535024384</v>
      </c>
      <c r="AB133" s="208">
        <f t="shared" si="42"/>
        <v>-0.75960235644215457</v>
      </c>
      <c r="AC133" s="12" t="s">
        <v>1409</v>
      </c>
    </row>
    <row r="134" spans="1:29" x14ac:dyDescent="0.55000000000000004">
      <c r="A134" s="108" t="s">
        <v>1253</v>
      </c>
      <c r="B134" s="102" t="str">
        <f t="shared" si="20"/>
        <v>086</v>
      </c>
      <c r="C134" s="19">
        <v>3976728.1700000004</v>
      </c>
      <c r="D134" s="19">
        <v>335747.05</v>
      </c>
      <c r="E134" s="19">
        <v>16</v>
      </c>
      <c r="F134" s="19">
        <v>4312491.2200000007</v>
      </c>
      <c r="G134" s="19">
        <v>64738</v>
      </c>
      <c r="H134" s="19">
        <v>162237.29999999999</v>
      </c>
      <c r="I134" s="19">
        <v>2993569.27</v>
      </c>
      <c r="J134" s="19">
        <v>0</v>
      </c>
      <c r="K134" s="19">
        <v>0</v>
      </c>
      <c r="L134" s="19">
        <v>3220544.57</v>
      </c>
      <c r="M134" s="19">
        <v>7533035.790000001</v>
      </c>
      <c r="N134" s="65" t="s">
        <v>81</v>
      </c>
      <c r="O134" s="19">
        <f>VLOOKUP($B134,'[3]table2groupgl_Pivot (2)'!$B$2:$N$151,2)</f>
        <v>4158754.2</v>
      </c>
      <c r="P134" s="19">
        <f>VLOOKUP($B134,'[3]table2groupgl_Pivot (2)'!$B$2:$N$151,6)</f>
        <v>461682.21999999991</v>
      </c>
      <c r="Q134" s="19">
        <f>VLOOKUP($B134,'[3]table2groupgl_Pivot (2)'!$B$2:$N$151,8)</f>
        <v>0</v>
      </c>
      <c r="R134" s="19">
        <f t="shared" si="52"/>
        <v>4620436.42</v>
      </c>
      <c r="S134" s="19">
        <f>VLOOKUP($B134,'[3]table2groupgl_Pivot (2)'!$B$2:$N$151,3)</f>
        <v>166100</v>
      </c>
      <c r="T134" s="19">
        <f>VLOOKUP($B134,'[3]table2groupgl_Pivot (2)'!$B$2:$N$151,4)</f>
        <v>185260</v>
      </c>
      <c r="U134" s="19">
        <f>VLOOKUP($B134,'[3]table2groupgl_Pivot (2)'!$B$2:$N$151,5)</f>
        <v>2939398.57</v>
      </c>
      <c r="V134" s="19">
        <f>VLOOKUP($B134,'[3]table2groupgl_Pivot (2)'!$B$2:$N$151,7)</f>
        <v>0</v>
      </c>
      <c r="W134" s="19">
        <f>VLOOKUP($B134,'[3]table2groupgl_Pivot (2)'!$B$2:$N$151,9)</f>
        <v>0</v>
      </c>
      <c r="X134" s="19">
        <f t="shared" si="53"/>
        <v>3290758.57</v>
      </c>
      <c r="Y134" s="19">
        <f t="shared" si="54"/>
        <v>7911194.9900000002</v>
      </c>
      <c r="Z134" s="208">
        <f t="shared" ref="Z134:Z165" si="55">(R134-F134)*100/F134</f>
        <v>7.1407727990690075</v>
      </c>
      <c r="AA134" s="208">
        <f t="shared" ref="AA134:AA165" si="56">(X134-L134)*100/L134</f>
        <v>2.1801902899918568</v>
      </c>
      <c r="AB134" s="208">
        <f t="shared" ref="AB134:AB165" si="57">(Y134-M134)*100/M134</f>
        <v>5.0200106642530526</v>
      </c>
      <c r="AC134" s="12" t="s">
        <v>1409</v>
      </c>
    </row>
    <row r="135" spans="1:29" x14ac:dyDescent="0.55000000000000004">
      <c r="A135" s="108" t="s">
        <v>1254</v>
      </c>
      <c r="B135" s="102" t="str">
        <f t="shared" si="20"/>
        <v>089</v>
      </c>
      <c r="C135" s="19">
        <v>4975779.0500000007</v>
      </c>
      <c r="D135" s="19">
        <v>476496.07999999996</v>
      </c>
      <c r="E135" s="19">
        <v>0</v>
      </c>
      <c r="F135" s="19">
        <v>5452275.1300000008</v>
      </c>
      <c r="G135" s="19">
        <v>283780</v>
      </c>
      <c r="H135" s="19">
        <v>112700.92</v>
      </c>
      <c r="I135" s="19">
        <v>2904927.57</v>
      </c>
      <c r="J135" s="19">
        <v>20000</v>
      </c>
      <c r="K135" s="19">
        <v>0</v>
      </c>
      <c r="L135" s="19">
        <v>3321408.4899999998</v>
      </c>
      <c r="M135" s="19">
        <v>8773683.620000001</v>
      </c>
      <c r="N135" s="65" t="s">
        <v>386</v>
      </c>
      <c r="O135" s="19">
        <f>VLOOKUP($B135,'[3]table2groupgl_Pivot (2)'!$B$2:$N$151,2)</f>
        <v>5701973.8000000007</v>
      </c>
      <c r="P135" s="19">
        <f>VLOOKUP($B135,'[3]table2groupgl_Pivot (2)'!$B$2:$N$151,6)</f>
        <v>531331.1100000001</v>
      </c>
      <c r="Q135" s="19">
        <f>VLOOKUP($B135,'[3]table2groupgl_Pivot (2)'!$B$2:$N$151,8)</f>
        <v>0</v>
      </c>
      <c r="R135" s="19">
        <f t="shared" si="52"/>
        <v>6233304.9100000011</v>
      </c>
      <c r="S135" s="19">
        <f>VLOOKUP($B135,'[3]table2groupgl_Pivot (2)'!$B$2:$N$151,3)</f>
        <v>131483</v>
      </c>
      <c r="T135" s="19">
        <f>VLOOKUP($B135,'[3]table2groupgl_Pivot (2)'!$B$2:$N$151,4)</f>
        <v>110703</v>
      </c>
      <c r="U135" s="19">
        <f>VLOOKUP($B135,'[3]table2groupgl_Pivot (2)'!$B$2:$N$151,5)</f>
        <v>2997956.7699999996</v>
      </c>
      <c r="V135" s="19">
        <f>VLOOKUP($B135,'[3]table2groupgl_Pivot (2)'!$B$2:$N$151,7)</f>
        <v>0</v>
      </c>
      <c r="W135" s="19">
        <f>VLOOKUP($B135,'[3]table2groupgl_Pivot (2)'!$B$2:$N$151,9)</f>
        <v>0</v>
      </c>
      <c r="X135" s="19">
        <f t="shared" si="53"/>
        <v>3240142.7699999996</v>
      </c>
      <c r="Y135" s="19">
        <f t="shared" si="54"/>
        <v>9473447.6799999997</v>
      </c>
      <c r="Z135" s="208">
        <f t="shared" si="55"/>
        <v>14.324841673938053</v>
      </c>
      <c r="AA135" s="208">
        <f t="shared" si="56"/>
        <v>-2.4467246424121778</v>
      </c>
      <c r="AB135" s="208">
        <f t="shared" si="57"/>
        <v>7.975715677789605</v>
      </c>
      <c r="AC135" s="12" t="s">
        <v>1409</v>
      </c>
    </row>
    <row r="136" spans="1:29" x14ac:dyDescent="0.55000000000000004">
      <c r="A136" s="108" t="s">
        <v>1255</v>
      </c>
      <c r="B136" s="102" t="str">
        <f t="shared" ref="B136:B174" si="58">RIGHT(A136,3)</f>
        <v>092</v>
      </c>
      <c r="C136" s="19">
        <v>7125600.7999999998</v>
      </c>
      <c r="D136" s="19">
        <v>639828.32999999996</v>
      </c>
      <c r="E136" s="19">
        <v>17</v>
      </c>
      <c r="F136" s="19">
        <v>7765446.1299999999</v>
      </c>
      <c r="G136" s="19">
        <v>740833</v>
      </c>
      <c r="H136" s="19">
        <v>272350</v>
      </c>
      <c r="I136" s="19">
        <v>3699000.04</v>
      </c>
      <c r="J136" s="19">
        <v>0</v>
      </c>
      <c r="K136" s="19">
        <v>0</v>
      </c>
      <c r="L136" s="19">
        <v>4712183.04</v>
      </c>
      <c r="M136" s="19">
        <v>12477629.17</v>
      </c>
      <c r="N136" s="65" t="s">
        <v>400</v>
      </c>
      <c r="O136" s="19">
        <f>VLOOKUP($B136,'[3]table2groupgl_Pivot (2)'!$B$2:$N$151,2)</f>
        <v>6754922.6799999997</v>
      </c>
      <c r="P136" s="19">
        <f>VLOOKUP($B136,'[3]table2groupgl_Pivot (2)'!$B$2:$N$151,6)</f>
        <v>557276.27</v>
      </c>
      <c r="Q136" s="19">
        <f>VLOOKUP($B136,'[3]table2groupgl_Pivot (2)'!$B$2:$N$151,8)</f>
        <v>33</v>
      </c>
      <c r="R136" s="19">
        <f t="shared" si="52"/>
        <v>7312231.9499999993</v>
      </c>
      <c r="S136" s="19">
        <f>VLOOKUP($B136,'[3]table2groupgl_Pivot (2)'!$B$2:$N$151,3)</f>
        <v>1007255</v>
      </c>
      <c r="T136" s="19">
        <f>VLOOKUP($B136,'[3]table2groupgl_Pivot (2)'!$B$2:$N$151,4)</f>
        <v>351465</v>
      </c>
      <c r="U136" s="19">
        <f>VLOOKUP($B136,'[3]table2groupgl_Pivot (2)'!$B$2:$N$151,5)</f>
        <v>3866084.88</v>
      </c>
      <c r="V136" s="19">
        <f>VLOOKUP($B136,'[3]table2groupgl_Pivot (2)'!$B$2:$N$151,7)</f>
        <v>0</v>
      </c>
      <c r="W136" s="19">
        <f>VLOOKUP($B136,'[3]table2groupgl_Pivot (2)'!$B$2:$N$151,9)</f>
        <v>0</v>
      </c>
      <c r="X136" s="19">
        <f t="shared" si="53"/>
        <v>5224804.88</v>
      </c>
      <c r="Y136" s="19">
        <f t="shared" si="54"/>
        <v>12537036.829999998</v>
      </c>
      <c r="Z136" s="208">
        <f t="shared" si="55"/>
        <v>-5.8362928853387155</v>
      </c>
      <c r="AA136" s="208">
        <f t="shared" si="56"/>
        <v>10.87864872074239</v>
      </c>
      <c r="AB136" s="208">
        <f t="shared" si="57"/>
        <v>0.47611336409028965</v>
      </c>
      <c r="AC136" s="12" t="s">
        <v>1409</v>
      </c>
    </row>
    <row r="137" spans="1:29" x14ac:dyDescent="0.55000000000000004">
      <c r="A137" s="108" t="s">
        <v>1256</v>
      </c>
      <c r="B137" s="102" t="str">
        <f t="shared" si="58"/>
        <v>093</v>
      </c>
      <c r="C137" s="19">
        <v>6947510.5</v>
      </c>
      <c r="D137" s="19">
        <v>225851.13999999998</v>
      </c>
      <c r="E137" s="19">
        <v>0</v>
      </c>
      <c r="F137" s="19">
        <v>7173361.6399999997</v>
      </c>
      <c r="G137" s="19">
        <v>228510</v>
      </c>
      <c r="H137" s="19">
        <v>168971</v>
      </c>
      <c r="I137" s="19">
        <v>3606994.97</v>
      </c>
      <c r="J137" s="19">
        <v>0</v>
      </c>
      <c r="K137" s="19">
        <v>0</v>
      </c>
      <c r="L137" s="19">
        <v>4004475.97</v>
      </c>
      <c r="M137" s="19">
        <v>11177837.609999999</v>
      </c>
      <c r="N137" s="65"/>
      <c r="O137" s="19">
        <f>VLOOKUP($B137,'[3]table2groupgl_Pivot (2)'!$B$2:$N$151,2)</f>
        <v>7513583.6799999997</v>
      </c>
      <c r="P137" s="19">
        <f>VLOOKUP($B137,'[3]table2groupgl_Pivot (2)'!$B$2:$N$151,6)</f>
        <v>380741.44000000006</v>
      </c>
      <c r="Q137" s="19">
        <f>VLOOKUP($B137,'[3]table2groupgl_Pivot (2)'!$B$2:$N$151,8)</f>
        <v>11</v>
      </c>
      <c r="R137" s="19">
        <f t="shared" si="52"/>
        <v>7894336.1200000001</v>
      </c>
      <c r="S137" s="19">
        <f>VLOOKUP($B137,'[3]table2groupgl_Pivot (2)'!$B$2:$N$151,3)</f>
        <v>238640</v>
      </c>
      <c r="T137" s="19">
        <f>VLOOKUP($B137,'[3]table2groupgl_Pivot (2)'!$B$2:$N$151,4)</f>
        <v>234875</v>
      </c>
      <c r="U137" s="19">
        <f>VLOOKUP($B137,'[3]table2groupgl_Pivot (2)'!$B$2:$N$151,5)</f>
        <v>4628066.8600000003</v>
      </c>
      <c r="V137" s="19">
        <f>VLOOKUP($B137,'[3]table2groupgl_Pivot (2)'!$B$2:$N$151,7)</f>
        <v>0</v>
      </c>
      <c r="W137" s="19">
        <f>VLOOKUP($B137,'[3]table2groupgl_Pivot (2)'!$B$2:$N$151,9)</f>
        <v>0</v>
      </c>
      <c r="X137" s="19">
        <f t="shared" si="53"/>
        <v>5101581.8600000003</v>
      </c>
      <c r="Y137" s="19">
        <f t="shared" si="54"/>
        <v>12995917.98</v>
      </c>
      <c r="Z137" s="208">
        <f t="shared" si="55"/>
        <v>10.050719818442062</v>
      </c>
      <c r="AA137" s="208">
        <f t="shared" si="56"/>
        <v>27.396990223417426</v>
      </c>
      <c r="AB137" s="208">
        <f t="shared" si="57"/>
        <v>16.265045471527486</v>
      </c>
      <c r="AC137" s="12" t="s">
        <v>1409</v>
      </c>
    </row>
    <row r="138" spans="1:29" x14ac:dyDescent="0.55000000000000004">
      <c r="A138" s="108" t="s">
        <v>1257</v>
      </c>
      <c r="B138" s="102" t="str">
        <f t="shared" si="58"/>
        <v>094</v>
      </c>
      <c r="C138" s="19">
        <v>4401647.84</v>
      </c>
      <c r="D138" s="19">
        <v>338760.96000000002</v>
      </c>
      <c r="E138" s="19">
        <v>0</v>
      </c>
      <c r="F138" s="19">
        <v>4740408.8</v>
      </c>
      <c r="G138" s="19">
        <v>18400</v>
      </c>
      <c r="H138" s="19">
        <v>169260</v>
      </c>
      <c r="I138" s="19">
        <v>2253779.25</v>
      </c>
      <c r="J138" s="19">
        <v>170000</v>
      </c>
      <c r="K138" s="19">
        <v>0</v>
      </c>
      <c r="L138" s="19">
        <v>2611439.25</v>
      </c>
      <c r="M138" s="19">
        <v>7351848.0499999998</v>
      </c>
      <c r="N138" s="65" t="s">
        <v>110</v>
      </c>
      <c r="O138" s="19">
        <f>VLOOKUP($B138,'[3]table2groupgl_Pivot (2)'!$B$2:$N$151,2)</f>
        <v>4009717.05</v>
      </c>
      <c r="P138" s="19">
        <f>VLOOKUP($B138,'[3]table2groupgl_Pivot (2)'!$B$2:$N$151,6)</f>
        <v>392611.52</v>
      </c>
      <c r="Q138" s="19">
        <f>VLOOKUP($B138,'[3]table2groupgl_Pivot (2)'!$B$2:$N$151,8)</f>
        <v>0</v>
      </c>
      <c r="R138" s="19">
        <f t="shared" si="52"/>
        <v>4402328.57</v>
      </c>
      <c r="S138" s="19">
        <f>VLOOKUP($B138,'[3]table2groupgl_Pivot (2)'!$B$2:$N$151,3)</f>
        <v>82680</v>
      </c>
      <c r="T138" s="19">
        <f>VLOOKUP($B138,'[3]table2groupgl_Pivot (2)'!$B$2:$N$151,4)</f>
        <v>162251.96</v>
      </c>
      <c r="U138" s="19">
        <f>VLOOKUP($B138,'[3]table2groupgl_Pivot (2)'!$B$2:$N$151,5)</f>
        <v>2257135.59</v>
      </c>
      <c r="V138" s="19">
        <f>VLOOKUP($B138,'[3]table2groupgl_Pivot (2)'!$B$2:$N$151,7)</f>
        <v>24953.279999999999</v>
      </c>
      <c r="W138" s="19">
        <f>VLOOKUP($B138,'[3]table2groupgl_Pivot (2)'!$B$2:$N$151,9)</f>
        <v>0</v>
      </c>
      <c r="X138" s="19">
        <f t="shared" si="53"/>
        <v>2527020.8299999996</v>
      </c>
      <c r="Y138" s="19">
        <f t="shared" si="54"/>
        <v>6929349.4000000004</v>
      </c>
      <c r="Z138" s="208">
        <f t="shared" si="55"/>
        <v>-7.1318792168304039</v>
      </c>
      <c r="AA138" s="208">
        <f t="shared" si="56"/>
        <v>-3.2326396258308665</v>
      </c>
      <c r="AB138" s="208">
        <f t="shared" si="57"/>
        <v>-5.7468359945224847</v>
      </c>
      <c r="AC138" s="12" t="s">
        <v>1409</v>
      </c>
    </row>
    <row r="139" spans="1:29" x14ac:dyDescent="0.55000000000000004">
      <c r="A139" s="108" t="s">
        <v>1258</v>
      </c>
      <c r="B139" s="102" t="str">
        <f t="shared" si="58"/>
        <v>095</v>
      </c>
      <c r="C139" s="19">
        <v>2312509.81</v>
      </c>
      <c r="D139" s="19">
        <v>264185.42000000004</v>
      </c>
      <c r="E139" s="19">
        <v>0</v>
      </c>
      <c r="F139" s="19">
        <v>2576695.23</v>
      </c>
      <c r="G139" s="19">
        <v>130830</v>
      </c>
      <c r="H139" s="19">
        <v>77874</v>
      </c>
      <c r="I139" s="19">
        <v>1365398.48</v>
      </c>
      <c r="J139" s="19">
        <v>0</v>
      </c>
      <c r="K139" s="19">
        <v>0</v>
      </c>
      <c r="L139" s="19">
        <v>1574102.48</v>
      </c>
      <c r="M139" s="19">
        <v>4150797.71</v>
      </c>
      <c r="N139" s="65" t="s">
        <v>405</v>
      </c>
      <c r="O139" s="19">
        <f>VLOOKUP($B139,'[3]table2groupgl_Pivot (2)'!$B$2:$N$151,2)</f>
        <v>2932537.62</v>
      </c>
      <c r="P139" s="19">
        <f>VLOOKUP($B139,'[3]table2groupgl_Pivot (2)'!$B$2:$N$151,6)</f>
        <v>276938.32</v>
      </c>
      <c r="Q139" s="19">
        <f>VLOOKUP($B139,'[3]table2groupgl_Pivot (2)'!$B$2:$N$151,8)</f>
        <v>0</v>
      </c>
      <c r="R139" s="19">
        <f t="shared" si="52"/>
        <v>3209475.94</v>
      </c>
      <c r="S139" s="19">
        <f>VLOOKUP($B139,'[3]table2groupgl_Pivot (2)'!$B$2:$N$151,3)</f>
        <v>145234</v>
      </c>
      <c r="T139" s="19">
        <f>VLOOKUP($B139,'[3]table2groupgl_Pivot (2)'!$B$2:$N$151,4)</f>
        <v>93266</v>
      </c>
      <c r="U139" s="19">
        <f>VLOOKUP($B139,'[3]table2groupgl_Pivot (2)'!$B$2:$N$151,5)</f>
        <v>1708094.2</v>
      </c>
      <c r="V139" s="19">
        <f>VLOOKUP($B139,'[3]table2groupgl_Pivot (2)'!$B$2:$N$151,7)</f>
        <v>0</v>
      </c>
      <c r="W139" s="19">
        <f>VLOOKUP($B139,'[3]table2groupgl_Pivot (2)'!$B$2:$N$151,9)</f>
        <v>0</v>
      </c>
      <c r="X139" s="19">
        <f t="shared" si="53"/>
        <v>1946594.2</v>
      </c>
      <c r="Y139" s="19">
        <f t="shared" si="54"/>
        <v>5156070.1399999997</v>
      </c>
      <c r="Z139" s="208">
        <f t="shared" si="55"/>
        <v>24.557840703574399</v>
      </c>
      <c r="AA139" s="208">
        <f t="shared" si="56"/>
        <v>23.663752819956169</v>
      </c>
      <c r="AB139" s="208">
        <f t="shared" si="57"/>
        <v>24.218776732436805</v>
      </c>
      <c r="AC139" s="12" t="s">
        <v>1409</v>
      </c>
    </row>
    <row r="140" spans="1:29" x14ac:dyDescent="0.55000000000000004">
      <c r="A140" s="112" t="s">
        <v>1259</v>
      </c>
      <c r="B140" s="102" t="str">
        <f t="shared" si="58"/>
        <v>097</v>
      </c>
      <c r="C140" s="19">
        <v>4179166.75</v>
      </c>
      <c r="D140" s="19">
        <v>226426.75</v>
      </c>
      <c r="E140" s="19">
        <v>0</v>
      </c>
      <c r="F140" s="19">
        <v>4405593.5</v>
      </c>
      <c r="G140" s="19">
        <v>354950</v>
      </c>
      <c r="H140" s="19">
        <v>180550</v>
      </c>
      <c r="I140" s="19">
        <v>3544310.6</v>
      </c>
      <c r="J140" s="19">
        <v>0</v>
      </c>
      <c r="K140" s="19">
        <v>0</v>
      </c>
      <c r="L140" s="19">
        <v>4079810.6</v>
      </c>
      <c r="M140" s="19">
        <v>8485404.0999999996</v>
      </c>
      <c r="N140" s="65" t="s">
        <v>359</v>
      </c>
      <c r="O140" s="19">
        <f>VLOOKUP($B140,'[3]table2groupgl_Pivot (2)'!$B$2:$N$151,2)</f>
        <v>4269835.8600000003</v>
      </c>
      <c r="P140" s="19">
        <f>VLOOKUP($B140,'[3]table2groupgl_Pivot (2)'!$B$2:$N$151,6)</f>
        <v>370765.81000000006</v>
      </c>
      <c r="Q140" s="19">
        <f>VLOOKUP($B140,'[3]table2groupgl_Pivot (2)'!$B$2:$N$151,8)</f>
        <v>0</v>
      </c>
      <c r="R140" s="19">
        <f t="shared" si="52"/>
        <v>4640601.67</v>
      </c>
      <c r="S140" s="19">
        <f>VLOOKUP($B140,'[3]table2groupgl_Pivot (2)'!$B$2:$N$151,3)</f>
        <v>302511</v>
      </c>
      <c r="T140" s="19">
        <f>VLOOKUP($B140,'[3]table2groupgl_Pivot (2)'!$B$2:$N$151,4)</f>
        <v>199565</v>
      </c>
      <c r="U140" s="19">
        <f>VLOOKUP($B140,'[3]table2groupgl_Pivot (2)'!$B$2:$N$151,5)</f>
        <v>5186137.2700000005</v>
      </c>
      <c r="V140" s="19">
        <f>VLOOKUP($B140,'[3]table2groupgl_Pivot (2)'!$B$2:$N$151,7)</f>
        <v>0</v>
      </c>
      <c r="W140" s="19">
        <f>VLOOKUP($B140,'[3]table2groupgl_Pivot (2)'!$B$2:$N$151,9)</f>
        <v>0</v>
      </c>
      <c r="X140" s="19">
        <f t="shared" si="53"/>
        <v>5688213.2700000005</v>
      </c>
      <c r="Y140" s="19">
        <f t="shared" si="54"/>
        <v>10328814.940000001</v>
      </c>
      <c r="Z140" s="208">
        <f t="shared" si="55"/>
        <v>5.3343135266565094</v>
      </c>
      <c r="AA140" s="208">
        <f t="shared" si="56"/>
        <v>39.423464167674851</v>
      </c>
      <c r="AB140" s="208">
        <f t="shared" si="57"/>
        <v>21.724490881936923</v>
      </c>
      <c r="AC140" s="12" t="s">
        <v>1409</v>
      </c>
    </row>
    <row r="141" spans="1:29" x14ac:dyDescent="0.55000000000000004">
      <c r="A141" s="112" t="s">
        <v>1260</v>
      </c>
      <c r="B141" s="102" t="str">
        <f t="shared" si="58"/>
        <v>199</v>
      </c>
      <c r="C141" s="19">
        <v>2522876</v>
      </c>
      <c r="D141" s="19">
        <v>208069.87999999998</v>
      </c>
      <c r="E141" s="19">
        <v>0</v>
      </c>
      <c r="F141" s="19">
        <v>2730945.88</v>
      </c>
      <c r="G141" s="19">
        <v>206850</v>
      </c>
      <c r="H141" s="19">
        <v>142602</v>
      </c>
      <c r="I141" s="19">
        <v>1487544.4000000001</v>
      </c>
      <c r="J141" s="19">
        <v>0</v>
      </c>
      <c r="K141" s="19">
        <v>0</v>
      </c>
      <c r="L141" s="19">
        <v>1836996.4000000001</v>
      </c>
      <c r="M141" s="19">
        <v>4567942.28</v>
      </c>
      <c r="N141" s="65" t="s">
        <v>377</v>
      </c>
      <c r="O141" s="19">
        <f>VLOOKUP($B141,'[3]table2groupgl_Pivot (2)'!$B$2:$N$151,2)</f>
        <v>2655194.5</v>
      </c>
      <c r="P141" s="19">
        <f>VLOOKUP($B141,'[3]table2groupgl_Pivot (2)'!$B$2:$N$151,6)</f>
        <v>197465.15000000002</v>
      </c>
      <c r="Q141" s="19">
        <f>VLOOKUP($B141,'[3]table2groupgl_Pivot (2)'!$B$2:$N$151,8)</f>
        <v>0</v>
      </c>
      <c r="R141" s="19">
        <f t="shared" si="52"/>
        <v>2852659.65</v>
      </c>
      <c r="S141" s="19">
        <f>VLOOKUP($B141,'[3]table2groupgl_Pivot (2)'!$B$2:$N$151,3)</f>
        <v>376800</v>
      </c>
      <c r="T141" s="19">
        <f>VLOOKUP($B141,'[3]table2groupgl_Pivot (2)'!$B$2:$N$151,4)</f>
        <v>164420</v>
      </c>
      <c r="U141" s="19">
        <f>VLOOKUP($B141,'[3]table2groupgl_Pivot (2)'!$B$2:$N$151,5)</f>
        <v>1576506.17</v>
      </c>
      <c r="V141" s="19">
        <f>VLOOKUP($B141,'[3]table2groupgl_Pivot (2)'!$B$2:$N$151,7)</f>
        <v>0</v>
      </c>
      <c r="W141" s="19">
        <f>VLOOKUP($B141,'[3]table2groupgl_Pivot (2)'!$B$2:$N$151,9)</f>
        <v>0</v>
      </c>
      <c r="X141" s="19">
        <f t="shared" si="53"/>
        <v>2117726.17</v>
      </c>
      <c r="Y141" s="19">
        <f t="shared" si="54"/>
        <v>4970385.82</v>
      </c>
      <c r="Z141" s="208">
        <f t="shared" si="55"/>
        <v>4.4568356660367074</v>
      </c>
      <c r="AA141" s="208">
        <f t="shared" si="56"/>
        <v>15.281998919540602</v>
      </c>
      <c r="AB141" s="208">
        <f t="shared" si="57"/>
        <v>8.8101713054044986</v>
      </c>
      <c r="AC141" s="12" t="s">
        <v>1409</v>
      </c>
    </row>
    <row r="142" spans="1:29" x14ac:dyDescent="0.55000000000000004">
      <c r="A142" s="112" t="s">
        <v>1261</v>
      </c>
      <c r="B142" s="102" t="str">
        <f t="shared" si="58"/>
        <v>200</v>
      </c>
      <c r="C142" s="19">
        <v>2210492.98</v>
      </c>
      <c r="D142" s="19">
        <v>222592.26</v>
      </c>
      <c r="E142" s="19">
        <v>0</v>
      </c>
      <c r="F142" s="19">
        <v>2433085.2400000002</v>
      </c>
      <c r="G142" s="19">
        <v>220280</v>
      </c>
      <c r="H142" s="19">
        <v>159110</v>
      </c>
      <c r="I142" s="19">
        <v>1250980</v>
      </c>
      <c r="J142" s="19">
        <v>10000</v>
      </c>
      <c r="K142" s="19">
        <v>0</v>
      </c>
      <c r="L142" s="19">
        <v>1640370</v>
      </c>
      <c r="M142" s="19">
        <v>4073455.24</v>
      </c>
      <c r="N142" s="65" t="s">
        <v>367</v>
      </c>
      <c r="O142" s="19">
        <f>VLOOKUP($B142,'[3]table2groupgl_Pivot (2)'!$B$2:$N$151,2)</f>
        <v>2348401.9</v>
      </c>
      <c r="P142" s="19">
        <f>VLOOKUP($B142,'[3]table2groupgl_Pivot (2)'!$B$2:$N$151,6)</f>
        <v>295111.4499999999</v>
      </c>
      <c r="Q142" s="19">
        <f>VLOOKUP($B142,'[3]table2groupgl_Pivot (2)'!$B$2:$N$151,8)</f>
        <v>1</v>
      </c>
      <c r="R142" s="19">
        <f t="shared" si="52"/>
        <v>2643514.3499999996</v>
      </c>
      <c r="S142" s="19">
        <f>VLOOKUP($B142,'[3]table2groupgl_Pivot (2)'!$B$2:$N$151,3)</f>
        <v>239954</v>
      </c>
      <c r="T142" s="19">
        <f>VLOOKUP($B142,'[3]table2groupgl_Pivot (2)'!$B$2:$N$151,4)</f>
        <v>190296</v>
      </c>
      <c r="U142" s="19">
        <f>VLOOKUP($B142,'[3]table2groupgl_Pivot (2)'!$B$2:$N$151,5)</f>
        <v>1485354.09</v>
      </c>
      <c r="V142" s="19">
        <f>VLOOKUP($B142,'[3]table2groupgl_Pivot (2)'!$B$2:$N$151,7)</f>
        <v>0</v>
      </c>
      <c r="W142" s="19">
        <f>VLOOKUP($B142,'[3]table2groupgl_Pivot (2)'!$B$2:$N$151,9)</f>
        <v>0</v>
      </c>
      <c r="X142" s="19">
        <f t="shared" si="53"/>
        <v>1915604.09</v>
      </c>
      <c r="Y142" s="19">
        <f t="shared" si="54"/>
        <v>4559118.4399999995</v>
      </c>
      <c r="Z142" s="208">
        <f t="shared" si="55"/>
        <v>8.6486534273661277</v>
      </c>
      <c r="AA142" s="208">
        <f t="shared" si="56"/>
        <v>16.778781006724099</v>
      </c>
      <c r="AB142" s="208">
        <f t="shared" si="57"/>
        <v>11.922634996229865</v>
      </c>
      <c r="AC142" s="12" t="s">
        <v>1409</v>
      </c>
    </row>
    <row r="143" spans="1:29" x14ac:dyDescent="0.55000000000000004">
      <c r="A143" s="108" t="s">
        <v>1262</v>
      </c>
      <c r="B143" s="102" t="str">
        <f t="shared" si="58"/>
        <v>103</v>
      </c>
      <c r="C143" s="19">
        <v>3351110.5000000005</v>
      </c>
      <c r="D143" s="19">
        <v>512953.76</v>
      </c>
      <c r="E143" s="19">
        <v>14</v>
      </c>
      <c r="F143" s="19">
        <v>3864078.2600000007</v>
      </c>
      <c r="G143" s="19">
        <v>78881</v>
      </c>
      <c r="H143" s="19">
        <v>139020</v>
      </c>
      <c r="I143" s="19">
        <v>2913329.39</v>
      </c>
      <c r="J143" s="19">
        <v>80000</v>
      </c>
      <c r="K143" s="19">
        <v>0</v>
      </c>
      <c r="L143" s="19">
        <v>3211230.39</v>
      </c>
      <c r="M143" s="19">
        <v>7075308.6500000004</v>
      </c>
      <c r="N143" s="65" t="s">
        <v>380</v>
      </c>
      <c r="O143" s="19">
        <f>VLOOKUP($B143,'[3]table2groupgl_Pivot (2)'!$B$2:$N$151,2)</f>
        <v>4180682.3</v>
      </c>
      <c r="P143" s="19">
        <f>VLOOKUP($B143,'[3]table2groupgl_Pivot (2)'!$B$2:$N$151,6)</f>
        <v>443608.62</v>
      </c>
      <c r="Q143" s="19">
        <f>VLOOKUP($B143,'[3]table2groupgl_Pivot (2)'!$B$2:$N$151,8)</f>
        <v>1</v>
      </c>
      <c r="R143" s="19">
        <f t="shared" si="52"/>
        <v>4624291.92</v>
      </c>
      <c r="S143" s="19">
        <f>VLOOKUP($B143,'[3]table2groupgl_Pivot (2)'!$B$2:$N$151,3)</f>
        <v>99966</v>
      </c>
      <c r="T143" s="19">
        <f>VLOOKUP($B143,'[3]table2groupgl_Pivot (2)'!$B$2:$N$151,4)</f>
        <v>172663.66</v>
      </c>
      <c r="U143" s="19">
        <f>VLOOKUP($B143,'[3]table2groupgl_Pivot (2)'!$B$2:$N$151,5)</f>
        <v>3915369.8299999996</v>
      </c>
      <c r="V143" s="19">
        <f>VLOOKUP($B143,'[3]table2groupgl_Pivot (2)'!$B$2:$N$151,7)</f>
        <v>73271.039999999994</v>
      </c>
      <c r="W143" s="19">
        <f>VLOOKUP($B143,'[3]table2groupgl_Pivot (2)'!$B$2:$N$151,9)</f>
        <v>0</v>
      </c>
      <c r="X143" s="19">
        <f t="shared" si="53"/>
        <v>4261270.5299999993</v>
      </c>
      <c r="Y143" s="19">
        <f t="shared" si="54"/>
        <v>8885562.4499999993</v>
      </c>
      <c r="Z143" s="208">
        <f t="shared" si="55"/>
        <v>19.6738680960359</v>
      </c>
      <c r="AA143" s="208">
        <f t="shared" si="56"/>
        <v>32.698997345998563</v>
      </c>
      <c r="AB143" s="208">
        <f t="shared" si="57"/>
        <v>25.585509969236448</v>
      </c>
      <c r="AC143" s="12" t="s">
        <v>1409</v>
      </c>
    </row>
    <row r="144" spans="1:29" x14ac:dyDescent="0.55000000000000004">
      <c r="A144" s="112" t="s">
        <v>1263</v>
      </c>
      <c r="B144" s="102" t="str">
        <f t="shared" si="58"/>
        <v>203</v>
      </c>
      <c r="C144" s="19">
        <v>2609666</v>
      </c>
      <c r="D144" s="19">
        <v>181486.46000000002</v>
      </c>
      <c r="E144" s="19">
        <v>19</v>
      </c>
      <c r="F144" s="19">
        <v>2791171.46</v>
      </c>
      <c r="G144" s="19">
        <v>734233</v>
      </c>
      <c r="H144" s="19">
        <v>199853</v>
      </c>
      <c r="I144" s="19">
        <v>1861829.83</v>
      </c>
      <c r="J144" s="19">
        <v>0</v>
      </c>
      <c r="K144" s="19">
        <v>0</v>
      </c>
      <c r="L144" s="19">
        <v>2795915.83</v>
      </c>
      <c r="M144" s="19">
        <v>5587087.29</v>
      </c>
      <c r="N144" s="65" t="s">
        <v>368</v>
      </c>
      <c r="O144" s="19">
        <f>VLOOKUP($B144,'[3]table2groupgl_Pivot (2)'!$B$2:$N$151,2)</f>
        <v>2340039.5</v>
      </c>
      <c r="P144" s="19">
        <f>VLOOKUP($B144,'[3]table2groupgl_Pivot (2)'!$B$2:$N$151,6)</f>
        <v>228731.57999999996</v>
      </c>
      <c r="Q144" s="19">
        <f>VLOOKUP($B144,'[3]table2groupgl_Pivot (2)'!$B$2:$N$151,8)</f>
        <v>0</v>
      </c>
      <c r="R144" s="19">
        <f t="shared" si="52"/>
        <v>2568771.08</v>
      </c>
      <c r="S144" s="19">
        <f>VLOOKUP($B144,'[3]table2groupgl_Pivot (2)'!$B$2:$N$151,3)</f>
        <v>689108.7</v>
      </c>
      <c r="T144" s="19">
        <f>VLOOKUP($B144,'[3]table2groupgl_Pivot (2)'!$B$2:$N$151,4)</f>
        <v>224160.5</v>
      </c>
      <c r="U144" s="19">
        <f>VLOOKUP($B144,'[3]table2groupgl_Pivot (2)'!$B$2:$N$151,5)</f>
        <v>1728552.0999999999</v>
      </c>
      <c r="V144" s="19">
        <f>VLOOKUP($B144,'[3]table2groupgl_Pivot (2)'!$B$2:$N$151,7)</f>
        <v>0</v>
      </c>
      <c r="W144" s="19">
        <f>VLOOKUP($B144,'[3]table2groupgl_Pivot (2)'!$B$2:$N$151,9)</f>
        <v>0</v>
      </c>
      <c r="X144" s="19">
        <f t="shared" si="53"/>
        <v>2641821.2999999998</v>
      </c>
      <c r="Y144" s="19">
        <f t="shared" si="54"/>
        <v>5210592.38</v>
      </c>
      <c r="Z144" s="208">
        <f t="shared" si="55"/>
        <v>-7.9679941983929536</v>
      </c>
      <c r="AA144" s="208">
        <f t="shared" si="56"/>
        <v>-5.5114151987901669</v>
      </c>
      <c r="AB144" s="208">
        <f t="shared" si="57"/>
        <v>-6.7386616757154716</v>
      </c>
      <c r="AC144" s="12" t="s">
        <v>1409</v>
      </c>
    </row>
    <row r="145" spans="1:29" x14ac:dyDescent="0.55000000000000004">
      <c r="A145" s="112" t="s">
        <v>1264</v>
      </c>
      <c r="B145" s="102" t="str">
        <f t="shared" si="58"/>
        <v>204</v>
      </c>
      <c r="C145" s="19">
        <v>3966202.99</v>
      </c>
      <c r="D145" s="19">
        <v>515415.01999999996</v>
      </c>
      <c r="E145" s="19">
        <v>4</v>
      </c>
      <c r="F145" s="19">
        <v>4481622.01</v>
      </c>
      <c r="G145" s="19">
        <v>849258</v>
      </c>
      <c r="H145" s="19">
        <v>310280</v>
      </c>
      <c r="I145" s="19">
        <v>915556.66</v>
      </c>
      <c r="J145" s="19">
        <v>0</v>
      </c>
      <c r="K145" s="19">
        <v>0</v>
      </c>
      <c r="L145" s="19">
        <v>2075094.6600000001</v>
      </c>
      <c r="M145" s="19">
        <v>6556716.6699999999</v>
      </c>
      <c r="N145" s="65" t="s">
        <v>411</v>
      </c>
      <c r="O145" s="19">
        <f>VLOOKUP($B145,'[3]table2groupgl_Pivot (2)'!$B$2:$N$151,2)</f>
        <v>4154761</v>
      </c>
      <c r="P145" s="19">
        <f>VLOOKUP($B145,'[3]table2groupgl_Pivot (2)'!$B$2:$N$151,6)</f>
        <v>514046.34000000008</v>
      </c>
      <c r="Q145" s="19">
        <f>VLOOKUP($B145,'[3]table2groupgl_Pivot (2)'!$B$2:$N$151,8)</f>
        <v>2</v>
      </c>
      <c r="R145" s="19">
        <f t="shared" si="52"/>
        <v>4668809.34</v>
      </c>
      <c r="S145" s="19">
        <f>VLOOKUP($B145,'[3]table2groupgl_Pivot (2)'!$B$2:$N$151,3)</f>
        <v>541845</v>
      </c>
      <c r="T145" s="19">
        <f>VLOOKUP($B145,'[3]table2groupgl_Pivot (2)'!$B$2:$N$151,4)</f>
        <v>378555</v>
      </c>
      <c r="U145" s="19">
        <f>VLOOKUP($B145,'[3]table2groupgl_Pivot (2)'!$B$2:$N$151,5)</f>
        <v>1064872.0799999998</v>
      </c>
      <c r="V145" s="19">
        <f>VLOOKUP($B145,'[3]table2groupgl_Pivot (2)'!$B$2:$N$151,7)</f>
        <v>0</v>
      </c>
      <c r="W145" s="19">
        <f>VLOOKUP($B145,'[3]table2groupgl_Pivot (2)'!$B$2:$N$151,9)</f>
        <v>0</v>
      </c>
      <c r="X145" s="19">
        <f t="shared" si="53"/>
        <v>1985272.0799999998</v>
      </c>
      <c r="Y145" s="19">
        <f t="shared" si="54"/>
        <v>6654081.4199999999</v>
      </c>
      <c r="Z145" s="208">
        <f t="shared" si="55"/>
        <v>4.1767763899392332</v>
      </c>
      <c r="AA145" s="208">
        <f t="shared" si="56"/>
        <v>-4.3286015684701482</v>
      </c>
      <c r="AB145" s="208">
        <f t="shared" si="57"/>
        <v>1.4849619847916962</v>
      </c>
      <c r="AC145" s="12" t="s">
        <v>1409</v>
      </c>
    </row>
    <row r="146" spans="1:29" x14ac:dyDescent="0.55000000000000004">
      <c r="A146" s="112" t="s">
        <v>1265</v>
      </c>
      <c r="B146" s="102" t="str">
        <f t="shared" si="58"/>
        <v>205</v>
      </c>
      <c r="C146" s="19">
        <v>3625467.2</v>
      </c>
      <c r="D146" s="19">
        <v>146952.68</v>
      </c>
      <c r="E146" s="19">
        <v>15</v>
      </c>
      <c r="F146" s="19">
        <v>3772434.8800000004</v>
      </c>
      <c r="G146" s="19">
        <v>10800</v>
      </c>
      <c r="H146" s="19">
        <v>205523</v>
      </c>
      <c r="I146" s="19">
        <v>1529200.0099999998</v>
      </c>
      <c r="J146" s="19">
        <v>0</v>
      </c>
      <c r="K146" s="19">
        <v>0</v>
      </c>
      <c r="L146" s="19">
        <v>1745523.0099999998</v>
      </c>
      <c r="M146" s="19">
        <v>5517957.8900000006</v>
      </c>
      <c r="N146" s="65" t="s">
        <v>362</v>
      </c>
      <c r="O146" s="19">
        <f>VLOOKUP($B146,'[3]table2groupgl_Pivot (2)'!$B$2:$N$151,2)</f>
        <v>3436499.73</v>
      </c>
      <c r="P146" s="19">
        <f>VLOOKUP($B146,'[3]table2groupgl_Pivot (2)'!$B$2:$N$151,6)</f>
        <v>192991</v>
      </c>
      <c r="Q146" s="19">
        <f>VLOOKUP($B146,'[3]table2groupgl_Pivot (2)'!$B$2:$N$151,8)</f>
        <v>0</v>
      </c>
      <c r="R146" s="19">
        <f t="shared" si="52"/>
        <v>3629490.73</v>
      </c>
      <c r="S146" s="19">
        <f>VLOOKUP($B146,'[3]table2groupgl_Pivot (2)'!$B$2:$N$151,3)</f>
        <v>7000</v>
      </c>
      <c r="T146" s="19">
        <f>VLOOKUP($B146,'[3]table2groupgl_Pivot (2)'!$B$2:$N$151,4)</f>
        <v>224417</v>
      </c>
      <c r="U146" s="19">
        <f>VLOOKUP($B146,'[3]table2groupgl_Pivot (2)'!$B$2:$N$151,5)</f>
        <v>1372956.7599999998</v>
      </c>
      <c r="V146" s="19">
        <f>VLOOKUP($B146,'[3]table2groupgl_Pivot (2)'!$B$2:$N$151,7)</f>
        <v>0</v>
      </c>
      <c r="W146" s="19">
        <f>VLOOKUP($B146,'[3]table2groupgl_Pivot (2)'!$B$2:$N$151,9)</f>
        <v>0</v>
      </c>
      <c r="X146" s="19">
        <f t="shared" si="53"/>
        <v>1604373.7599999998</v>
      </c>
      <c r="Y146" s="19">
        <f t="shared" si="54"/>
        <v>5233864.49</v>
      </c>
      <c r="Z146" s="208">
        <f t="shared" si="55"/>
        <v>-3.7891747517720002</v>
      </c>
      <c r="AA146" s="208">
        <f t="shared" si="56"/>
        <v>-8.0863585980456385</v>
      </c>
      <c r="AB146" s="208">
        <f t="shared" si="57"/>
        <v>-5.1485242487053551</v>
      </c>
      <c r="AC146" s="12" t="s">
        <v>1409</v>
      </c>
    </row>
    <row r="147" spans="1:29" x14ac:dyDescent="0.55000000000000004">
      <c r="A147" s="113"/>
      <c r="B147" s="102" t="str">
        <f t="shared" si="58"/>
        <v/>
      </c>
      <c r="C147" s="19"/>
      <c r="D147" s="19"/>
      <c r="E147" s="19"/>
      <c r="F147" s="19"/>
      <c r="G147" s="19"/>
      <c r="H147" s="19"/>
      <c r="I147" s="19"/>
      <c r="J147" s="19"/>
      <c r="K147" s="19"/>
      <c r="L147" s="19"/>
      <c r="M147" s="19"/>
      <c r="N147" s="65" t="s">
        <v>387</v>
      </c>
      <c r="O147" s="19"/>
      <c r="P147" s="19"/>
      <c r="Q147" s="19"/>
      <c r="R147" s="19"/>
      <c r="S147" s="19"/>
      <c r="T147" s="19"/>
      <c r="U147" s="19"/>
      <c r="V147" s="19"/>
      <c r="W147" s="19"/>
      <c r="X147" s="19"/>
      <c r="Y147" s="19"/>
      <c r="Z147" s="208"/>
      <c r="AA147" s="208"/>
      <c r="AB147" s="208"/>
      <c r="AC147" s="12" t="s">
        <v>1409</v>
      </c>
    </row>
    <row r="148" spans="1:29" x14ac:dyDescent="0.55000000000000004">
      <c r="A148" s="114" t="s">
        <v>283</v>
      </c>
      <c r="B148" s="102" t="str">
        <f t="shared" si="58"/>
        <v>นุน</v>
      </c>
      <c r="C148" s="47">
        <v>399179131.84000045</v>
      </c>
      <c r="D148" s="47">
        <v>67913330.800000072</v>
      </c>
      <c r="E148" s="47">
        <v>1180.0700000000002</v>
      </c>
      <c r="F148" s="47">
        <v>467093642.71000051</v>
      </c>
      <c r="G148" s="47">
        <v>49673497.399999999</v>
      </c>
      <c r="H148" s="47">
        <v>32408037.029999997</v>
      </c>
      <c r="I148" s="47">
        <v>186360410.72999996</v>
      </c>
      <c r="J148" s="47">
        <v>1522500</v>
      </c>
      <c r="K148" s="47">
        <v>2359822</v>
      </c>
      <c r="L148" s="47">
        <v>272324267.16000003</v>
      </c>
      <c r="M148" s="47">
        <v>739417909.87000048</v>
      </c>
      <c r="N148" s="65" t="s">
        <v>400</v>
      </c>
      <c r="O148" s="47">
        <f>O149+O168</f>
        <v>413100904.76999986</v>
      </c>
      <c r="P148" s="47">
        <f t="shared" ref="P148:Q148" si="59">P149+P168</f>
        <v>59658155.609999746</v>
      </c>
      <c r="Q148" s="47">
        <f t="shared" si="59"/>
        <v>14396.779999999999</v>
      </c>
      <c r="R148" s="47">
        <f t="shared" ref="R148:Y148" si="60">R149+R168</f>
        <v>472773457.15999961</v>
      </c>
      <c r="S148" s="47">
        <f t="shared" si="60"/>
        <v>65096455.709999993</v>
      </c>
      <c r="T148" s="47">
        <f t="shared" si="60"/>
        <v>35423333.909999996</v>
      </c>
      <c r="U148" s="47">
        <f t="shared" si="60"/>
        <v>208181360.10000002</v>
      </c>
      <c r="V148" s="47">
        <f t="shared" si="60"/>
        <v>1554080</v>
      </c>
      <c r="W148" s="47">
        <f t="shared" si="60"/>
        <v>5427092.1500000004</v>
      </c>
      <c r="X148" s="47">
        <f t="shared" si="60"/>
        <v>315682321.87</v>
      </c>
      <c r="Y148" s="47">
        <f t="shared" si="60"/>
        <v>788455779.02999961</v>
      </c>
      <c r="Z148" s="208">
        <f t="shared" si="55"/>
        <v>1.215990527519438</v>
      </c>
      <c r="AA148" s="208">
        <f t="shared" si="56"/>
        <v>15.921480359488347</v>
      </c>
      <c r="AB148" s="208">
        <f t="shared" si="57"/>
        <v>6.6319558270668129</v>
      </c>
      <c r="AC148" s="12" t="s">
        <v>1409</v>
      </c>
    </row>
    <row r="149" spans="1:29" x14ac:dyDescent="0.55000000000000004">
      <c r="A149" s="107" t="s">
        <v>284</v>
      </c>
      <c r="B149" s="102" t="str">
        <f t="shared" si="58"/>
        <v>งาน</v>
      </c>
      <c r="C149" s="47">
        <v>302589106.30000043</v>
      </c>
      <c r="D149" s="47">
        <v>63944458.150000073</v>
      </c>
      <c r="E149" s="47">
        <v>967.7</v>
      </c>
      <c r="F149" s="47">
        <v>366534532.15000051</v>
      </c>
      <c r="G149" s="47">
        <v>30425539.629999999</v>
      </c>
      <c r="H149" s="47">
        <v>23976465.959999997</v>
      </c>
      <c r="I149" s="47">
        <v>169044129.61999997</v>
      </c>
      <c r="J149" s="47">
        <v>1522500</v>
      </c>
      <c r="K149" s="47">
        <v>2359822</v>
      </c>
      <c r="L149" s="47">
        <v>227328457.21000004</v>
      </c>
      <c r="M149" s="47">
        <v>593862989.36000049</v>
      </c>
      <c r="N149" s="65"/>
      <c r="O149" s="47">
        <f>SUM(O150:O166)</f>
        <v>312737766.54999983</v>
      </c>
      <c r="P149" s="47">
        <f t="shared" ref="P149:Q149" si="61">SUM(P150:P166)</f>
        <v>56028923.58999975</v>
      </c>
      <c r="Q149" s="47">
        <f t="shared" si="61"/>
        <v>11243.42</v>
      </c>
      <c r="R149" s="47">
        <f t="shared" ref="R149:Y149" si="62">SUM(R150:R166)</f>
        <v>368777933.55999959</v>
      </c>
      <c r="S149" s="47">
        <f t="shared" si="62"/>
        <v>44587637.659999996</v>
      </c>
      <c r="T149" s="47">
        <f t="shared" si="62"/>
        <v>27995727.23</v>
      </c>
      <c r="U149" s="47">
        <f t="shared" si="62"/>
        <v>187045050.92000002</v>
      </c>
      <c r="V149" s="47">
        <f t="shared" si="62"/>
        <v>1554080</v>
      </c>
      <c r="W149" s="47">
        <f t="shared" si="62"/>
        <v>5427092.1500000004</v>
      </c>
      <c r="X149" s="47">
        <f t="shared" si="62"/>
        <v>266609587.95999998</v>
      </c>
      <c r="Y149" s="47">
        <f t="shared" si="62"/>
        <v>635387521.51999962</v>
      </c>
      <c r="Z149" s="208">
        <f t="shared" si="55"/>
        <v>0.61205731335594415</v>
      </c>
      <c r="AA149" s="208">
        <f t="shared" si="56"/>
        <v>17.279460403724585</v>
      </c>
      <c r="AB149" s="208">
        <f t="shared" si="57"/>
        <v>6.9922748014234148</v>
      </c>
      <c r="AC149" s="12" t="s">
        <v>1409</v>
      </c>
    </row>
    <row r="150" spans="1:29" x14ac:dyDescent="0.55000000000000004">
      <c r="A150" s="108" t="s">
        <v>1266</v>
      </c>
      <c r="B150" s="102" t="str">
        <f t="shared" si="58"/>
        <v>000</v>
      </c>
      <c r="C150" s="19">
        <v>0</v>
      </c>
      <c r="D150" s="19">
        <v>0</v>
      </c>
      <c r="E150" s="19">
        <v>6</v>
      </c>
      <c r="F150" s="19">
        <v>6</v>
      </c>
      <c r="G150" s="19">
        <v>0</v>
      </c>
      <c r="H150" s="19">
        <v>0</v>
      </c>
      <c r="I150" s="19">
        <v>0</v>
      </c>
      <c r="J150" s="19">
        <v>0</v>
      </c>
      <c r="K150" s="19">
        <v>0</v>
      </c>
      <c r="L150" s="19">
        <v>0</v>
      </c>
      <c r="M150" s="19">
        <v>6</v>
      </c>
      <c r="N150" s="65" t="s">
        <v>111</v>
      </c>
      <c r="O150" s="19">
        <f>VLOOKUP($B150,'[3]table2groupgl_Pivot (2)'!$B$2:$N$151,2)</f>
        <v>0</v>
      </c>
      <c r="P150" s="19">
        <f>VLOOKUP($B150,'[3]table2groupgl_Pivot (2)'!$B$2:$N$151,6)</f>
        <v>0</v>
      </c>
      <c r="Q150" s="19">
        <f>VLOOKUP($B150,'[3]table2groupgl_Pivot (2)'!$B$2:$N$151,8)</f>
        <v>4</v>
      </c>
      <c r="R150" s="19">
        <f t="shared" ref="R150:R166" si="63">SUM(O150:Q150)</f>
        <v>4</v>
      </c>
      <c r="S150" s="19">
        <f>VLOOKUP($B150,'[3]table2groupgl_Pivot (2)'!$B$2:$N$151,3)</f>
        <v>0</v>
      </c>
      <c r="T150" s="19">
        <f>VLOOKUP($B150,'[3]table2groupgl_Pivot (2)'!$B$2:$N$151,4)</f>
        <v>0</v>
      </c>
      <c r="U150" s="19">
        <f>VLOOKUP($B150,'[3]table2groupgl_Pivot (2)'!$B$2:$N$151,5)</f>
        <v>0</v>
      </c>
      <c r="V150" s="19">
        <f>VLOOKUP($B150,'[3]table2groupgl_Pivot (2)'!$B$2:$N$151,7)</f>
        <v>0</v>
      </c>
      <c r="W150" s="19">
        <f>VLOOKUP($B150,'[3]table2groupgl_Pivot (2)'!$B$2:$N$151,9)</f>
        <v>0</v>
      </c>
      <c r="X150" s="19">
        <f t="shared" ref="X150:X166" si="64">SUM(S150:W150)</f>
        <v>0</v>
      </c>
      <c r="Y150" s="19">
        <f t="shared" ref="Y150:Y166" si="65">R150+X150</f>
        <v>4</v>
      </c>
      <c r="Z150" s="208">
        <f t="shared" si="55"/>
        <v>-33.333333333333336</v>
      </c>
      <c r="AA150" s="208">
        <v>0</v>
      </c>
      <c r="AB150" s="208">
        <f t="shared" si="57"/>
        <v>-33.333333333333336</v>
      </c>
      <c r="AC150" s="12" t="s">
        <v>1409</v>
      </c>
    </row>
    <row r="151" spans="1:29" x14ac:dyDescent="0.55000000000000004">
      <c r="A151" s="108" t="s">
        <v>1267</v>
      </c>
      <c r="B151" s="102" t="str">
        <f t="shared" si="58"/>
        <v>001</v>
      </c>
      <c r="C151" s="19">
        <v>3243158.6799999997</v>
      </c>
      <c r="D151" s="19">
        <v>37406.909999999996</v>
      </c>
      <c r="E151" s="19">
        <v>5</v>
      </c>
      <c r="F151" s="19">
        <v>3280570.59</v>
      </c>
      <c r="G151" s="19">
        <v>899</v>
      </c>
      <c r="H151" s="19">
        <v>158483</v>
      </c>
      <c r="I151" s="19">
        <v>593392.82000000007</v>
      </c>
      <c r="J151" s="19">
        <v>0</v>
      </c>
      <c r="K151" s="19">
        <v>0</v>
      </c>
      <c r="L151" s="19">
        <v>752774.82000000007</v>
      </c>
      <c r="M151" s="19">
        <v>4033345.41</v>
      </c>
      <c r="N151" s="65" t="s">
        <v>407</v>
      </c>
      <c r="O151" s="19">
        <f>VLOOKUP($B151,'[3]table2groupgl_Pivot (2)'!$B$2:$N$151,2)</f>
        <v>3866453.1100000003</v>
      </c>
      <c r="P151" s="19">
        <f>VLOOKUP($B151,'[3]table2groupgl_Pivot (2)'!$B$2:$N$151,6)</f>
        <v>87924.109999999986</v>
      </c>
      <c r="Q151" s="19">
        <f>VLOOKUP($B151,'[3]table2groupgl_Pivot (2)'!$B$2:$N$151,8)</f>
        <v>2</v>
      </c>
      <c r="R151" s="19">
        <f t="shared" si="63"/>
        <v>3954379.22</v>
      </c>
      <c r="S151" s="19">
        <f>VLOOKUP($B151,'[3]table2groupgl_Pivot (2)'!$B$2:$N$151,3)</f>
        <v>0</v>
      </c>
      <c r="T151" s="19">
        <f>VLOOKUP($B151,'[3]table2groupgl_Pivot (2)'!$B$2:$N$151,4)</f>
        <v>7528</v>
      </c>
      <c r="U151" s="19">
        <f>VLOOKUP($B151,'[3]table2groupgl_Pivot (2)'!$B$2:$N$151,5)</f>
        <v>611668.56999999995</v>
      </c>
      <c r="V151" s="19">
        <f>VLOOKUP($B151,'[3]table2groupgl_Pivot (2)'!$B$2:$N$151,7)</f>
        <v>0</v>
      </c>
      <c r="W151" s="19">
        <f>VLOOKUP($B151,'[3]table2groupgl_Pivot (2)'!$B$2:$N$151,9)</f>
        <v>0</v>
      </c>
      <c r="X151" s="19">
        <f t="shared" si="64"/>
        <v>619196.56999999995</v>
      </c>
      <c r="Y151" s="19">
        <f t="shared" si="65"/>
        <v>4573575.79</v>
      </c>
      <c r="Z151" s="208">
        <f t="shared" si="55"/>
        <v>20.539372999743936</v>
      </c>
      <c r="AA151" s="208">
        <f t="shared" si="56"/>
        <v>-17.744781899054502</v>
      </c>
      <c r="AB151" s="208">
        <f t="shared" si="57"/>
        <v>13.394101548074451</v>
      </c>
      <c r="AC151" s="12" t="s">
        <v>1409</v>
      </c>
    </row>
    <row r="152" spans="1:29" x14ac:dyDescent="0.55000000000000004">
      <c r="A152" s="108" t="s">
        <v>1268</v>
      </c>
      <c r="B152" s="102" t="str">
        <f t="shared" si="58"/>
        <v>002</v>
      </c>
      <c r="C152" s="19">
        <v>2795758.35</v>
      </c>
      <c r="D152" s="19">
        <v>189287.44</v>
      </c>
      <c r="E152" s="19">
        <v>0</v>
      </c>
      <c r="F152" s="19">
        <v>2985045.79</v>
      </c>
      <c r="G152" s="19">
        <v>75180</v>
      </c>
      <c r="H152" s="19">
        <v>466251</v>
      </c>
      <c r="I152" s="19">
        <v>647556.06999999995</v>
      </c>
      <c r="J152" s="19">
        <v>0</v>
      </c>
      <c r="K152" s="19">
        <v>0</v>
      </c>
      <c r="L152" s="19">
        <v>1188987.0699999998</v>
      </c>
      <c r="M152" s="19">
        <v>4174032.86</v>
      </c>
      <c r="N152" s="65" t="s">
        <v>360</v>
      </c>
      <c r="O152" s="19">
        <f>VLOOKUP($B152,'[3]table2groupgl_Pivot (2)'!$B$2:$N$151,2)</f>
        <v>3156449.5</v>
      </c>
      <c r="P152" s="19">
        <f>VLOOKUP($B152,'[3]table2groupgl_Pivot (2)'!$B$2:$N$151,6)</f>
        <v>60758.680000000008</v>
      </c>
      <c r="Q152" s="19">
        <f>VLOOKUP($B152,'[3]table2groupgl_Pivot (2)'!$B$2:$N$151,8)</f>
        <v>1</v>
      </c>
      <c r="R152" s="19">
        <f t="shared" si="63"/>
        <v>3217209.18</v>
      </c>
      <c r="S152" s="19">
        <f>VLOOKUP($B152,'[3]table2groupgl_Pivot (2)'!$B$2:$N$151,3)</f>
        <v>43900</v>
      </c>
      <c r="T152" s="19">
        <f>VLOOKUP($B152,'[3]table2groupgl_Pivot (2)'!$B$2:$N$151,4)</f>
        <v>387591</v>
      </c>
      <c r="U152" s="19">
        <f>VLOOKUP($B152,'[3]table2groupgl_Pivot (2)'!$B$2:$N$151,5)</f>
        <v>680779.88</v>
      </c>
      <c r="V152" s="19">
        <f>VLOOKUP($B152,'[3]table2groupgl_Pivot (2)'!$B$2:$N$151,7)</f>
        <v>0</v>
      </c>
      <c r="W152" s="19">
        <f>VLOOKUP($B152,'[3]table2groupgl_Pivot (2)'!$B$2:$N$151,9)</f>
        <v>0</v>
      </c>
      <c r="X152" s="19">
        <f t="shared" si="64"/>
        <v>1112270.8799999999</v>
      </c>
      <c r="Y152" s="19">
        <f t="shared" si="65"/>
        <v>4329480.0600000005</v>
      </c>
      <c r="Z152" s="208">
        <f t="shared" si="55"/>
        <v>7.7775486988425779</v>
      </c>
      <c r="AA152" s="208">
        <f t="shared" si="56"/>
        <v>-6.4522308051676251</v>
      </c>
      <c r="AB152" s="208">
        <f t="shared" si="57"/>
        <v>3.7241489277590558</v>
      </c>
      <c r="AC152" s="12" t="s">
        <v>1409</v>
      </c>
    </row>
    <row r="153" spans="1:29" x14ac:dyDescent="0.55000000000000004">
      <c r="A153" s="109" t="s">
        <v>1269</v>
      </c>
      <c r="B153" s="102" t="str">
        <f t="shared" si="58"/>
        <v>003</v>
      </c>
      <c r="C153" s="19">
        <v>22028266.119999997</v>
      </c>
      <c r="D153" s="19">
        <v>1889727.5899999992</v>
      </c>
      <c r="E153" s="19">
        <v>13</v>
      </c>
      <c r="F153" s="19">
        <v>23918006.709999997</v>
      </c>
      <c r="G153" s="19">
        <v>450000</v>
      </c>
      <c r="H153" s="19">
        <v>3310322.8600000003</v>
      </c>
      <c r="I153" s="19">
        <v>7192410.6400000006</v>
      </c>
      <c r="J153" s="19">
        <v>0</v>
      </c>
      <c r="K153" s="19">
        <v>0</v>
      </c>
      <c r="L153" s="19">
        <v>10952733.5</v>
      </c>
      <c r="M153" s="19">
        <v>34870740.209999993</v>
      </c>
      <c r="N153" s="65" t="s">
        <v>363</v>
      </c>
      <c r="O153" s="19">
        <f>VLOOKUP($B153,'[3]table2groupgl_Pivot (2)'!$B$2:$N$151,2)</f>
        <v>23438405.450000003</v>
      </c>
      <c r="P153" s="19">
        <f>VLOOKUP($B153,'[3]table2groupgl_Pivot (2)'!$B$2:$N$151,6)</f>
        <v>1572111.4200000004</v>
      </c>
      <c r="Q153" s="19">
        <f>VLOOKUP($B153,'[3]table2groupgl_Pivot (2)'!$B$2:$N$151,8)</f>
        <v>5182.82</v>
      </c>
      <c r="R153" s="19">
        <f t="shared" si="63"/>
        <v>25015699.690000005</v>
      </c>
      <c r="S153" s="19">
        <f>VLOOKUP($B153,'[3]table2groupgl_Pivot (2)'!$B$2:$N$151,3)</f>
        <v>717695.83000000007</v>
      </c>
      <c r="T153" s="19">
        <f>VLOOKUP($B153,'[3]table2groupgl_Pivot (2)'!$B$2:$N$151,4)</f>
        <v>3180511.4699999997</v>
      </c>
      <c r="U153" s="19">
        <f>VLOOKUP($B153,'[3]table2groupgl_Pivot (2)'!$B$2:$N$151,5)</f>
        <v>8191965.6999999993</v>
      </c>
      <c r="V153" s="19">
        <f>VLOOKUP($B153,'[3]table2groupgl_Pivot (2)'!$B$2:$N$151,7)</f>
        <v>0</v>
      </c>
      <c r="W153" s="19">
        <f>VLOOKUP($B153,'[3]table2groupgl_Pivot (2)'!$B$2:$N$151,9)</f>
        <v>0</v>
      </c>
      <c r="X153" s="19">
        <f t="shared" si="64"/>
        <v>12090173</v>
      </c>
      <c r="Y153" s="19">
        <f t="shared" si="65"/>
        <v>37105872.690000005</v>
      </c>
      <c r="Z153" s="208">
        <f t="shared" si="55"/>
        <v>4.5893999165953412</v>
      </c>
      <c r="AA153" s="208">
        <f t="shared" si="56"/>
        <v>10.384982890344224</v>
      </c>
      <c r="AB153" s="208">
        <f t="shared" si="57"/>
        <v>6.409764939142403</v>
      </c>
      <c r="AC153" s="12" t="s">
        <v>1409</v>
      </c>
    </row>
    <row r="154" spans="1:29" x14ac:dyDescent="0.55000000000000004">
      <c r="A154" s="108" t="s">
        <v>1270</v>
      </c>
      <c r="B154" s="102" t="str">
        <f t="shared" si="58"/>
        <v>004</v>
      </c>
      <c r="C154" s="19">
        <v>31534174.559999995</v>
      </c>
      <c r="D154" s="19">
        <v>298245.04000000004</v>
      </c>
      <c r="E154" s="19">
        <v>8</v>
      </c>
      <c r="F154" s="19">
        <v>31832427.599999994</v>
      </c>
      <c r="G154" s="19">
        <v>159900</v>
      </c>
      <c r="H154" s="19">
        <v>323042.30000000005</v>
      </c>
      <c r="I154" s="19">
        <v>5540867.3100000005</v>
      </c>
      <c r="J154" s="19">
        <v>0</v>
      </c>
      <c r="K154" s="19">
        <v>0</v>
      </c>
      <c r="L154" s="19">
        <v>6023809.6100000003</v>
      </c>
      <c r="M154" s="19">
        <v>37856237.209999993</v>
      </c>
      <c r="N154" s="65" t="s">
        <v>378</v>
      </c>
      <c r="O154" s="19">
        <f>VLOOKUP($B154,'[3]table2groupgl_Pivot (2)'!$B$2:$N$151,2)</f>
        <v>31489589.260000002</v>
      </c>
      <c r="P154" s="19">
        <f>VLOOKUP($B154,'[3]table2groupgl_Pivot (2)'!$B$2:$N$151,6)</f>
        <v>284426.73000000004</v>
      </c>
      <c r="Q154" s="19">
        <f>VLOOKUP($B154,'[3]table2groupgl_Pivot (2)'!$B$2:$N$151,8)</f>
        <v>7</v>
      </c>
      <c r="R154" s="19">
        <f t="shared" si="63"/>
        <v>31774022.990000002</v>
      </c>
      <c r="S154" s="19">
        <f>VLOOKUP($B154,'[3]table2groupgl_Pivot (2)'!$B$2:$N$151,3)</f>
        <v>3598.41</v>
      </c>
      <c r="T154" s="19">
        <f>VLOOKUP($B154,'[3]table2groupgl_Pivot (2)'!$B$2:$N$151,4)</f>
        <v>165749.88</v>
      </c>
      <c r="U154" s="19">
        <f>VLOOKUP($B154,'[3]table2groupgl_Pivot (2)'!$B$2:$N$151,5)</f>
        <v>5574327.7499999981</v>
      </c>
      <c r="V154" s="19">
        <f>VLOOKUP($B154,'[3]table2groupgl_Pivot (2)'!$B$2:$N$151,7)</f>
        <v>0</v>
      </c>
      <c r="W154" s="19">
        <f>VLOOKUP($B154,'[3]table2groupgl_Pivot (2)'!$B$2:$N$151,9)</f>
        <v>0</v>
      </c>
      <c r="X154" s="19">
        <f t="shared" si="64"/>
        <v>5743676.0399999982</v>
      </c>
      <c r="Y154" s="19">
        <f t="shared" si="65"/>
        <v>37517699.030000001</v>
      </c>
      <c r="Z154" s="208">
        <f t="shared" si="55"/>
        <v>-0.18347519935925957</v>
      </c>
      <c r="AA154" s="208">
        <f t="shared" si="56"/>
        <v>-4.6504386449226134</v>
      </c>
      <c r="AB154" s="208">
        <f t="shared" si="57"/>
        <v>-0.89427318970456204</v>
      </c>
      <c r="AC154" s="12" t="s">
        <v>1409</v>
      </c>
    </row>
    <row r="155" spans="1:29" x14ac:dyDescent="0.55000000000000004">
      <c r="A155" s="108" t="s">
        <v>1271</v>
      </c>
      <c r="B155" s="102" t="str">
        <f t="shared" si="58"/>
        <v>005</v>
      </c>
      <c r="C155" s="19">
        <v>21818112.810000438</v>
      </c>
      <c r="D155" s="19">
        <v>175433.51999999851</v>
      </c>
      <c r="E155" s="19">
        <v>6</v>
      </c>
      <c r="F155" s="19">
        <v>21993552.330000438</v>
      </c>
      <c r="G155" s="19">
        <v>7500</v>
      </c>
      <c r="H155" s="19">
        <v>90017</v>
      </c>
      <c r="I155" s="19">
        <v>4391149.0099999988</v>
      </c>
      <c r="J155" s="19">
        <v>0</v>
      </c>
      <c r="K155" s="19">
        <v>0</v>
      </c>
      <c r="L155" s="19">
        <v>4488666.0099999988</v>
      </c>
      <c r="M155" s="19">
        <v>26482218.340000436</v>
      </c>
      <c r="N155" s="65" t="s">
        <v>367</v>
      </c>
      <c r="O155" s="19">
        <f>VLOOKUP($B155,'[3]table2groupgl_Pivot (2)'!$B$2:$N$151,2)</f>
        <v>21946581.459999859</v>
      </c>
      <c r="P155" s="19">
        <f>VLOOKUP($B155,'[3]table2groupgl_Pivot (2)'!$B$2:$N$151,6)</f>
        <v>102621.55999999943</v>
      </c>
      <c r="Q155" s="19">
        <f>VLOOKUP($B155,'[3]table2groupgl_Pivot (2)'!$B$2:$N$151,8)</f>
        <v>5981.27</v>
      </c>
      <c r="R155" s="19">
        <f t="shared" si="63"/>
        <v>22055184.289999858</v>
      </c>
      <c r="S155" s="19">
        <f>VLOOKUP($B155,'[3]table2groupgl_Pivot (2)'!$B$2:$N$151,3)</f>
        <v>12500</v>
      </c>
      <c r="T155" s="19">
        <f>VLOOKUP($B155,'[3]table2groupgl_Pivot (2)'!$B$2:$N$151,4)</f>
        <v>119327.71</v>
      </c>
      <c r="U155" s="19">
        <f>VLOOKUP($B155,'[3]table2groupgl_Pivot (2)'!$B$2:$N$151,5)</f>
        <v>4777076.54</v>
      </c>
      <c r="V155" s="19">
        <f>VLOOKUP($B155,'[3]table2groupgl_Pivot (2)'!$B$2:$N$151,7)</f>
        <v>0</v>
      </c>
      <c r="W155" s="19">
        <f>VLOOKUP($B155,'[3]table2groupgl_Pivot (2)'!$B$2:$N$151,9)</f>
        <v>0</v>
      </c>
      <c r="X155" s="19">
        <f t="shared" si="64"/>
        <v>4908904.25</v>
      </c>
      <c r="Y155" s="19">
        <f t="shared" si="65"/>
        <v>26964088.539999858</v>
      </c>
      <c r="Z155" s="208">
        <f t="shared" si="55"/>
        <v>0.28022740062481993</v>
      </c>
      <c r="AA155" s="208">
        <f t="shared" si="56"/>
        <v>9.3622078155019892</v>
      </c>
      <c r="AB155" s="208">
        <f t="shared" si="57"/>
        <v>1.8195990751710338</v>
      </c>
      <c r="AC155" s="12" t="s">
        <v>1409</v>
      </c>
    </row>
    <row r="156" spans="1:29" x14ac:dyDescent="0.55000000000000004">
      <c r="A156" s="108" t="s">
        <v>1272</v>
      </c>
      <c r="B156" s="102" t="str">
        <f t="shared" si="58"/>
        <v>006</v>
      </c>
      <c r="C156" s="19">
        <v>21687339.989999998</v>
      </c>
      <c r="D156" s="19">
        <v>419666.95000000007</v>
      </c>
      <c r="E156" s="19">
        <v>1</v>
      </c>
      <c r="F156" s="19">
        <v>22107007.939999998</v>
      </c>
      <c r="G156" s="19">
        <v>279105.17</v>
      </c>
      <c r="H156" s="19">
        <v>765591.59</v>
      </c>
      <c r="I156" s="19">
        <v>3695478.3800000004</v>
      </c>
      <c r="J156" s="19">
        <v>0</v>
      </c>
      <c r="K156" s="19">
        <v>0</v>
      </c>
      <c r="L156" s="19">
        <v>4740175.1400000006</v>
      </c>
      <c r="M156" s="19">
        <v>26847183.079999998</v>
      </c>
      <c r="N156" s="65" t="s">
        <v>372</v>
      </c>
      <c r="O156" s="19">
        <f>VLOOKUP($B156,'[3]table2groupgl_Pivot (2)'!$B$2:$N$151,2)</f>
        <v>21580831.460000001</v>
      </c>
      <c r="P156" s="19">
        <f>VLOOKUP($B156,'[3]table2groupgl_Pivot (2)'!$B$2:$N$151,6)</f>
        <v>296551.78000000003</v>
      </c>
      <c r="Q156" s="19">
        <f>VLOOKUP($B156,'[3]table2groupgl_Pivot (2)'!$B$2:$N$151,8)</f>
        <v>3</v>
      </c>
      <c r="R156" s="19">
        <f t="shared" si="63"/>
        <v>21877386.240000002</v>
      </c>
      <c r="S156" s="19">
        <f>VLOOKUP($B156,'[3]table2groupgl_Pivot (2)'!$B$2:$N$151,3)</f>
        <v>5042892.59</v>
      </c>
      <c r="T156" s="19">
        <f>VLOOKUP($B156,'[3]table2groupgl_Pivot (2)'!$B$2:$N$151,4)</f>
        <v>1098235.6600000001</v>
      </c>
      <c r="U156" s="19">
        <f>VLOOKUP($B156,'[3]table2groupgl_Pivot (2)'!$B$2:$N$151,5)</f>
        <v>4182996.1199999996</v>
      </c>
      <c r="V156" s="19">
        <f>VLOOKUP($B156,'[3]table2groupgl_Pivot (2)'!$B$2:$N$151,7)</f>
        <v>0</v>
      </c>
      <c r="W156" s="19">
        <f>VLOOKUP($B156,'[3]table2groupgl_Pivot (2)'!$B$2:$N$151,9)</f>
        <v>0</v>
      </c>
      <c r="X156" s="19">
        <f t="shared" si="64"/>
        <v>10324124.369999999</v>
      </c>
      <c r="Y156" s="19">
        <f t="shared" si="65"/>
        <v>32201510.609999999</v>
      </c>
      <c r="Z156" s="208">
        <f t="shared" si="55"/>
        <v>-1.0386828494530118</v>
      </c>
      <c r="AA156" s="208">
        <f t="shared" si="56"/>
        <v>117.80048342264413</v>
      </c>
      <c r="AB156" s="208">
        <f t="shared" si="57"/>
        <v>19.943721894565339</v>
      </c>
      <c r="AC156" s="12" t="s">
        <v>1409</v>
      </c>
    </row>
    <row r="157" spans="1:29" x14ac:dyDescent="0.55000000000000004">
      <c r="A157" s="108" t="s">
        <v>1273</v>
      </c>
      <c r="B157" s="102" t="str">
        <f t="shared" si="58"/>
        <v>007</v>
      </c>
      <c r="C157" s="19">
        <v>15465220.409999998</v>
      </c>
      <c r="D157" s="19">
        <v>1133171.83</v>
      </c>
      <c r="E157" s="19">
        <v>5</v>
      </c>
      <c r="F157" s="19">
        <v>16598397.239999998</v>
      </c>
      <c r="G157" s="19">
        <v>1041425</v>
      </c>
      <c r="H157" s="19">
        <v>3159810.6199999996</v>
      </c>
      <c r="I157" s="19">
        <v>7322396.6200000001</v>
      </c>
      <c r="J157" s="19">
        <v>1522500</v>
      </c>
      <c r="K157" s="19">
        <v>0</v>
      </c>
      <c r="L157" s="19">
        <v>13046132.239999998</v>
      </c>
      <c r="M157" s="19">
        <v>29644529.479999997</v>
      </c>
      <c r="N157" s="65" t="s">
        <v>89</v>
      </c>
      <c r="O157" s="19">
        <f>VLOOKUP($B157,'[3]table2groupgl_Pivot (2)'!$B$2:$N$151,2)</f>
        <v>15357835.139999999</v>
      </c>
      <c r="P157" s="19">
        <f>VLOOKUP($B157,'[3]table2groupgl_Pivot (2)'!$B$2:$N$151,6)</f>
        <v>940290.32000000007</v>
      </c>
      <c r="Q157" s="19">
        <f>VLOOKUP($B157,'[3]table2groupgl_Pivot (2)'!$B$2:$N$151,8)</f>
        <v>0</v>
      </c>
      <c r="R157" s="19">
        <f t="shared" si="63"/>
        <v>16298125.459999999</v>
      </c>
      <c r="S157" s="19">
        <f>VLOOKUP($B157,'[3]table2groupgl_Pivot (2)'!$B$2:$N$151,3)</f>
        <v>5723479.2299999995</v>
      </c>
      <c r="T157" s="19">
        <f>VLOOKUP($B157,'[3]table2groupgl_Pivot (2)'!$B$2:$N$151,4)</f>
        <v>3048798.5500000003</v>
      </c>
      <c r="U157" s="19">
        <f>VLOOKUP($B157,'[3]table2groupgl_Pivot (2)'!$B$2:$N$151,5)</f>
        <v>7436384.4100000001</v>
      </c>
      <c r="V157" s="19">
        <f>VLOOKUP($B157,'[3]table2groupgl_Pivot (2)'!$B$2:$N$151,7)</f>
        <v>1522500</v>
      </c>
      <c r="W157" s="19">
        <f>VLOOKUP($B157,'[3]table2groupgl_Pivot (2)'!$B$2:$N$151,9)</f>
        <v>0</v>
      </c>
      <c r="X157" s="19">
        <f t="shared" si="64"/>
        <v>17731162.189999998</v>
      </c>
      <c r="Y157" s="19">
        <f t="shared" si="65"/>
        <v>34029287.649999999</v>
      </c>
      <c r="Z157" s="208">
        <f t="shared" si="55"/>
        <v>-1.809040810737937</v>
      </c>
      <c r="AA157" s="208">
        <f t="shared" si="56"/>
        <v>35.91125602449052</v>
      </c>
      <c r="AB157" s="208">
        <f t="shared" si="57"/>
        <v>14.791120813566046</v>
      </c>
      <c r="AC157" s="12" t="s">
        <v>1409</v>
      </c>
    </row>
    <row r="158" spans="1:29" x14ac:dyDescent="0.55000000000000004">
      <c r="A158" s="108" t="s">
        <v>1274</v>
      </c>
      <c r="B158" s="102" t="str">
        <f t="shared" si="58"/>
        <v>008</v>
      </c>
      <c r="C158" s="19">
        <v>18629028.789999999</v>
      </c>
      <c r="D158" s="19">
        <v>375871.90999999992</v>
      </c>
      <c r="E158" s="19">
        <v>2</v>
      </c>
      <c r="F158" s="19">
        <v>19004902.699999999</v>
      </c>
      <c r="G158" s="19">
        <v>2580733.65</v>
      </c>
      <c r="H158" s="19">
        <v>2378582.0300000003</v>
      </c>
      <c r="I158" s="19">
        <v>4529490.4400000004</v>
      </c>
      <c r="J158" s="19">
        <v>0</v>
      </c>
      <c r="K158" s="19">
        <v>0</v>
      </c>
      <c r="L158" s="19">
        <v>9488806.120000001</v>
      </c>
      <c r="M158" s="19">
        <v>28493708.82</v>
      </c>
      <c r="N158" s="65" t="s">
        <v>81</v>
      </c>
      <c r="O158" s="19">
        <f>VLOOKUP($B158,'[3]table2groupgl_Pivot (2)'!$B$2:$N$151,2)</f>
        <v>18555321.970000003</v>
      </c>
      <c r="P158" s="19">
        <f>VLOOKUP($B158,'[3]table2groupgl_Pivot (2)'!$B$2:$N$151,6)</f>
        <v>344666.83999999997</v>
      </c>
      <c r="Q158" s="19">
        <f>VLOOKUP($B158,'[3]table2groupgl_Pivot (2)'!$B$2:$N$151,8)</f>
        <v>0</v>
      </c>
      <c r="R158" s="19">
        <f t="shared" si="63"/>
        <v>18899988.810000002</v>
      </c>
      <c r="S158" s="19">
        <f>VLOOKUP($B158,'[3]table2groupgl_Pivot (2)'!$B$2:$N$151,3)</f>
        <v>2553512</v>
      </c>
      <c r="T158" s="19">
        <f>VLOOKUP($B158,'[3]table2groupgl_Pivot (2)'!$B$2:$N$151,4)</f>
        <v>2924244.2399999993</v>
      </c>
      <c r="U158" s="19">
        <f>VLOOKUP($B158,'[3]table2groupgl_Pivot (2)'!$B$2:$N$151,5)</f>
        <v>4697640.4699999988</v>
      </c>
      <c r="V158" s="19">
        <f>VLOOKUP($B158,'[3]table2groupgl_Pivot (2)'!$B$2:$N$151,7)</f>
        <v>0</v>
      </c>
      <c r="W158" s="19">
        <f>VLOOKUP($B158,'[3]table2groupgl_Pivot (2)'!$B$2:$N$151,9)</f>
        <v>688605.7</v>
      </c>
      <c r="X158" s="19">
        <f t="shared" si="64"/>
        <v>10864002.409999996</v>
      </c>
      <c r="Y158" s="19">
        <f t="shared" si="65"/>
        <v>29763991.219999999</v>
      </c>
      <c r="Z158" s="208">
        <f t="shared" si="55"/>
        <v>-0.55203592281478442</v>
      </c>
      <c r="AA158" s="208">
        <f t="shared" si="56"/>
        <v>14.49282736530394</v>
      </c>
      <c r="AB158" s="208">
        <f t="shared" si="57"/>
        <v>4.4581153265256059</v>
      </c>
      <c r="AC158" s="12" t="s">
        <v>1409</v>
      </c>
    </row>
    <row r="159" spans="1:29" x14ac:dyDescent="0.55000000000000004">
      <c r="A159" s="108" t="s">
        <v>1275</v>
      </c>
      <c r="B159" s="102" t="str">
        <f t="shared" si="58"/>
        <v>009</v>
      </c>
      <c r="C159" s="19">
        <v>19349933.700000003</v>
      </c>
      <c r="D159" s="19">
        <v>49771410.180000074</v>
      </c>
      <c r="E159" s="19">
        <v>847.7</v>
      </c>
      <c r="F159" s="19">
        <v>69122191.580000088</v>
      </c>
      <c r="G159" s="19">
        <v>416724.8</v>
      </c>
      <c r="H159" s="19">
        <v>565955.30000000005</v>
      </c>
      <c r="I159" s="19">
        <v>78296490.460000008</v>
      </c>
      <c r="J159" s="19">
        <v>0</v>
      </c>
      <c r="K159" s="19">
        <v>0</v>
      </c>
      <c r="L159" s="19">
        <v>79279170.560000002</v>
      </c>
      <c r="M159" s="19">
        <v>148401362.1400001</v>
      </c>
      <c r="N159" s="65" t="s">
        <v>412</v>
      </c>
      <c r="O159" s="19">
        <f>VLOOKUP($B159,'[3]table2groupgl_Pivot (2)'!$B$2:$N$151,2)</f>
        <v>20542791.350000001</v>
      </c>
      <c r="P159" s="19">
        <f>VLOOKUP($B159,'[3]table2groupgl_Pivot (2)'!$B$2:$N$151,6)</f>
        <v>42489768.049999751</v>
      </c>
      <c r="Q159" s="19">
        <f>VLOOKUP($B159,'[3]table2groupgl_Pivot (2)'!$B$2:$N$151,8)</f>
        <v>37</v>
      </c>
      <c r="R159" s="19">
        <f t="shared" si="63"/>
        <v>63032596.399999753</v>
      </c>
      <c r="S159" s="19">
        <f>VLOOKUP($B159,'[3]table2groupgl_Pivot (2)'!$B$2:$N$151,3)</f>
        <v>1424000</v>
      </c>
      <c r="T159" s="19">
        <f>VLOOKUP($B159,'[3]table2groupgl_Pivot (2)'!$B$2:$N$151,4)</f>
        <v>424616</v>
      </c>
      <c r="U159" s="19">
        <f>VLOOKUP($B159,'[3]table2groupgl_Pivot (2)'!$B$2:$N$151,5)</f>
        <v>85267545.989999995</v>
      </c>
      <c r="V159" s="19">
        <f>VLOOKUP($B159,'[3]table2groupgl_Pivot (2)'!$B$2:$N$151,7)</f>
        <v>0</v>
      </c>
      <c r="W159" s="19">
        <f>VLOOKUP($B159,'[3]table2groupgl_Pivot (2)'!$B$2:$N$151,9)</f>
        <v>871567.7</v>
      </c>
      <c r="X159" s="19">
        <f t="shared" si="64"/>
        <v>87987729.689999998</v>
      </c>
      <c r="Y159" s="19">
        <f t="shared" si="65"/>
        <v>151020326.08999974</v>
      </c>
      <c r="Z159" s="208">
        <f t="shared" si="55"/>
        <v>-8.8098988773415954</v>
      </c>
      <c r="AA159" s="208">
        <f t="shared" si="56"/>
        <v>10.9846748754885</v>
      </c>
      <c r="AB159" s="208">
        <f t="shared" si="57"/>
        <v>1.7647843067160871</v>
      </c>
      <c r="AC159" s="12" t="s">
        <v>1409</v>
      </c>
    </row>
    <row r="160" spans="1:29" x14ac:dyDescent="0.55000000000000004">
      <c r="A160" s="108" t="s">
        <v>1276</v>
      </c>
      <c r="B160" s="102" t="str">
        <f t="shared" si="58"/>
        <v>037</v>
      </c>
      <c r="C160" s="19">
        <v>34265210.779999994</v>
      </c>
      <c r="D160" s="19">
        <v>1686900.14</v>
      </c>
      <c r="E160" s="19">
        <v>0</v>
      </c>
      <c r="F160" s="19">
        <v>35952110.919999994</v>
      </c>
      <c r="G160" s="19">
        <v>11271429.430000002</v>
      </c>
      <c r="H160" s="19">
        <v>847667.28</v>
      </c>
      <c r="I160" s="19">
        <v>13037472.08</v>
      </c>
      <c r="J160" s="19">
        <v>0</v>
      </c>
      <c r="K160" s="19">
        <v>1911374</v>
      </c>
      <c r="L160" s="19">
        <v>27067942.789999999</v>
      </c>
      <c r="M160" s="19">
        <v>63020053.709999993</v>
      </c>
      <c r="N160" s="65" t="s">
        <v>386</v>
      </c>
      <c r="O160" s="19">
        <f>VLOOKUP($B160,'[3]table2groupgl_Pivot (2)'!$B$2:$N$151,2)</f>
        <v>34806529.039999999</v>
      </c>
      <c r="P160" s="19">
        <f>VLOOKUP($B160,'[3]table2groupgl_Pivot (2)'!$B$2:$N$151,6)</f>
        <v>1543879.7499999998</v>
      </c>
      <c r="Q160" s="19">
        <f>VLOOKUP($B160,'[3]table2groupgl_Pivot (2)'!$B$2:$N$151,8)</f>
        <v>6</v>
      </c>
      <c r="R160" s="19">
        <f t="shared" si="63"/>
        <v>36350414.789999999</v>
      </c>
      <c r="S160" s="19">
        <f>VLOOKUP($B160,'[3]table2groupgl_Pivot (2)'!$B$2:$N$151,3)</f>
        <v>10322908.610000001</v>
      </c>
      <c r="T160" s="19">
        <f>VLOOKUP($B160,'[3]table2groupgl_Pivot (2)'!$B$2:$N$151,4)</f>
        <v>794807.2</v>
      </c>
      <c r="U160" s="19">
        <f>VLOOKUP($B160,'[3]table2groupgl_Pivot (2)'!$B$2:$N$151,5)</f>
        <v>11437938.419999998</v>
      </c>
      <c r="V160" s="19">
        <f>VLOOKUP($B160,'[3]table2groupgl_Pivot (2)'!$B$2:$N$151,7)</f>
        <v>0</v>
      </c>
      <c r="W160" s="19">
        <f>VLOOKUP($B160,'[3]table2groupgl_Pivot (2)'!$B$2:$N$151,9)</f>
        <v>573518</v>
      </c>
      <c r="X160" s="19">
        <f t="shared" si="64"/>
        <v>23129172.229999997</v>
      </c>
      <c r="Y160" s="19">
        <f t="shared" si="65"/>
        <v>59479587.019999996</v>
      </c>
      <c r="Z160" s="208">
        <f t="shared" si="55"/>
        <v>1.1078733899277946</v>
      </c>
      <c r="AA160" s="208">
        <f t="shared" si="56"/>
        <v>-14.551421918385111</v>
      </c>
      <c r="AB160" s="208">
        <f t="shared" si="57"/>
        <v>-5.6180001151573089</v>
      </c>
      <c r="AC160" s="12" t="s">
        <v>1409</v>
      </c>
    </row>
    <row r="161" spans="1:29" x14ac:dyDescent="0.55000000000000004">
      <c r="A161" s="108" t="s">
        <v>1398</v>
      </c>
      <c r="B161" s="102" t="str">
        <f t="shared" si="58"/>
        <v>038</v>
      </c>
      <c r="C161" s="19">
        <v>31493688.419999998</v>
      </c>
      <c r="D161" s="19">
        <v>73221.240000000005</v>
      </c>
      <c r="E161" s="19">
        <v>14</v>
      </c>
      <c r="F161" s="19">
        <v>31566923.659999996</v>
      </c>
      <c r="G161" s="19">
        <v>4029443.91</v>
      </c>
      <c r="H161" s="19">
        <v>1885255.8199999998</v>
      </c>
      <c r="I161" s="19">
        <v>4264655.58</v>
      </c>
      <c r="J161" s="19">
        <v>0</v>
      </c>
      <c r="K161" s="19">
        <v>0</v>
      </c>
      <c r="L161" s="19">
        <v>10179355.310000001</v>
      </c>
      <c r="M161" s="19">
        <v>41746278.969999999</v>
      </c>
      <c r="N161" s="65" t="s">
        <v>393</v>
      </c>
      <c r="O161" s="19">
        <f>VLOOKUP($B161,'[3]table2groupgl_Pivot (2)'!$B$2:$N$151,2)</f>
        <v>36059855.160000004</v>
      </c>
      <c r="P161" s="19">
        <f>VLOOKUP($B161,'[3]table2groupgl_Pivot (2)'!$B$2:$N$151,6)</f>
        <v>206705.84999999998</v>
      </c>
      <c r="Q161" s="19">
        <f>VLOOKUP($B161,'[3]table2groupgl_Pivot (2)'!$B$2:$N$151,8)</f>
        <v>10</v>
      </c>
      <c r="R161" s="19">
        <f t="shared" si="63"/>
        <v>36266571.010000005</v>
      </c>
      <c r="S161" s="19">
        <f>VLOOKUP($B161,'[3]table2groupgl_Pivot (2)'!$B$2:$N$151,3)</f>
        <v>7697462</v>
      </c>
      <c r="T161" s="19">
        <f>VLOOKUP($B161,'[3]table2groupgl_Pivot (2)'!$B$2:$N$151,4)</f>
        <v>4650775.8</v>
      </c>
      <c r="U161" s="19">
        <f>VLOOKUP($B161,'[3]table2groupgl_Pivot (2)'!$B$2:$N$151,5)</f>
        <v>9688955.6600000001</v>
      </c>
      <c r="V161" s="19">
        <f>VLOOKUP($B161,'[3]table2groupgl_Pivot (2)'!$B$2:$N$151,7)</f>
        <v>0</v>
      </c>
      <c r="W161" s="19">
        <f>VLOOKUP($B161,'[3]table2groupgl_Pivot (2)'!$B$2:$N$151,9)</f>
        <v>0</v>
      </c>
      <c r="X161" s="19">
        <f t="shared" si="64"/>
        <v>22037193.460000001</v>
      </c>
      <c r="Y161" s="19">
        <f t="shared" si="65"/>
        <v>58303764.470000006</v>
      </c>
      <c r="Z161" s="208">
        <f t="shared" si="55"/>
        <v>14.887885182030466</v>
      </c>
      <c r="AA161" s="208">
        <f>(X161-L161)*100/L161</f>
        <v>116.48908785363932</v>
      </c>
      <c r="AB161" s="208">
        <f t="shared" si="57"/>
        <v>39.662182854425573</v>
      </c>
      <c r="AC161" s="12" t="s">
        <v>1409</v>
      </c>
    </row>
    <row r="162" spans="1:29" x14ac:dyDescent="0.55000000000000004">
      <c r="A162" s="108" t="s">
        <v>1278</v>
      </c>
      <c r="B162" s="102" t="str">
        <f t="shared" si="58"/>
        <v>039</v>
      </c>
      <c r="C162" s="19">
        <v>30482655.790000003</v>
      </c>
      <c r="D162" s="19">
        <v>4037770.2100000004</v>
      </c>
      <c r="E162" s="19">
        <v>28</v>
      </c>
      <c r="F162" s="19">
        <v>34520454</v>
      </c>
      <c r="G162" s="19">
        <v>1717594.7</v>
      </c>
      <c r="H162" s="19">
        <v>3948489.37</v>
      </c>
      <c r="I162" s="19">
        <v>10319936.73</v>
      </c>
      <c r="J162" s="19">
        <v>0</v>
      </c>
      <c r="K162" s="19">
        <v>448448</v>
      </c>
      <c r="L162" s="19">
        <v>16434468.800000001</v>
      </c>
      <c r="M162" s="19">
        <v>50954922.799999997</v>
      </c>
      <c r="N162" s="65" t="s">
        <v>391</v>
      </c>
      <c r="O162" s="19">
        <f>VLOOKUP($B162,'[3]table2groupgl_Pivot (2)'!$B$2:$N$151,2)</f>
        <v>31724104.07</v>
      </c>
      <c r="P162" s="19">
        <f>VLOOKUP($B162,'[3]table2groupgl_Pivot (2)'!$B$2:$N$151,6)</f>
        <v>3974486.1799999974</v>
      </c>
      <c r="Q162" s="19">
        <f>VLOOKUP($B162,'[3]table2groupgl_Pivot (2)'!$B$2:$N$151,8)</f>
        <v>0.33</v>
      </c>
      <c r="R162" s="19">
        <f t="shared" si="63"/>
        <v>35698590.579999998</v>
      </c>
      <c r="S162" s="19">
        <f>VLOOKUP($B162,'[3]table2groupgl_Pivot (2)'!$B$2:$N$151,3)</f>
        <v>257560</v>
      </c>
      <c r="T162" s="19">
        <f>VLOOKUP($B162,'[3]table2groupgl_Pivot (2)'!$B$2:$N$151,4)</f>
        <v>3093545.57</v>
      </c>
      <c r="U162" s="19">
        <f>VLOOKUP($B162,'[3]table2groupgl_Pivot (2)'!$B$2:$N$151,5)</f>
        <v>12049938.019999998</v>
      </c>
      <c r="V162" s="19">
        <f>VLOOKUP($B162,'[3]table2groupgl_Pivot (2)'!$B$2:$N$151,7)</f>
        <v>31580</v>
      </c>
      <c r="W162" s="19">
        <f>VLOOKUP($B162,'[3]table2groupgl_Pivot (2)'!$B$2:$N$151,9)</f>
        <v>3293400.75</v>
      </c>
      <c r="X162" s="19">
        <f t="shared" si="64"/>
        <v>18726024.339999996</v>
      </c>
      <c r="Y162" s="19">
        <f t="shared" si="65"/>
        <v>54424614.919999994</v>
      </c>
      <c r="Z162" s="208">
        <f t="shared" si="55"/>
        <v>3.4128652537420225</v>
      </c>
      <c r="AA162" s="208">
        <f t="shared" si="56"/>
        <v>13.943593601272925</v>
      </c>
      <c r="AB162" s="208">
        <f t="shared" si="57"/>
        <v>6.8093364278436272</v>
      </c>
      <c r="AC162" s="12" t="s">
        <v>1409</v>
      </c>
    </row>
    <row r="163" spans="1:29" x14ac:dyDescent="0.55000000000000004">
      <c r="A163" s="108" t="s">
        <v>1279</v>
      </c>
      <c r="B163" s="102" t="str">
        <f t="shared" si="58"/>
        <v>040</v>
      </c>
      <c r="C163" s="19">
        <v>44695857.079999998</v>
      </c>
      <c r="D163" s="19">
        <v>3182962.1100000003</v>
      </c>
      <c r="E163" s="19">
        <v>6</v>
      </c>
      <c r="F163" s="19">
        <v>47878825.189999998</v>
      </c>
      <c r="G163" s="19">
        <v>6702727.2699999996</v>
      </c>
      <c r="H163" s="19">
        <v>4838378.49</v>
      </c>
      <c r="I163" s="19">
        <v>19434588.350000001</v>
      </c>
      <c r="J163" s="19">
        <v>0</v>
      </c>
      <c r="K163" s="19">
        <v>0</v>
      </c>
      <c r="L163" s="19">
        <v>30975694.109999999</v>
      </c>
      <c r="M163" s="19">
        <v>78854519.299999997</v>
      </c>
      <c r="N163" s="65"/>
      <c r="O163" s="19">
        <f>VLOOKUP($B163,'[3]table2groupgl_Pivot (2)'!$B$2:$N$151,2)</f>
        <v>45369053.079999991</v>
      </c>
      <c r="P163" s="19">
        <f>VLOOKUP($B163,'[3]table2groupgl_Pivot (2)'!$B$2:$N$151,6)</f>
        <v>3324218.7600000007</v>
      </c>
      <c r="Q163" s="19">
        <f>VLOOKUP($B163,'[3]table2groupgl_Pivot (2)'!$B$2:$N$151,8)</f>
        <v>1</v>
      </c>
      <c r="R163" s="19">
        <f t="shared" si="63"/>
        <v>48693272.839999989</v>
      </c>
      <c r="S163" s="19">
        <f>VLOOKUP($B163,'[3]table2groupgl_Pivot (2)'!$B$2:$N$151,3)</f>
        <v>7624816.1600000001</v>
      </c>
      <c r="T163" s="19">
        <f>VLOOKUP($B163,'[3]table2groupgl_Pivot (2)'!$B$2:$N$151,4)</f>
        <v>5545020.8700000001</v>
      </c>
      <c r="U163" s="19">
        <f>VLOOKUP($B163,'[3]table2groupgl_Pivot (2)'!$B$2:$N$151,5)</f>
        <v>19476623.309999999</v>
      </c>
      <c r="V163" s="19">
        <f>VLOOKUP($B163,'[3]table2groupgl_Pivot (2)'!$B$2:$N$151,7)</f>
        <v>0</v>
      </c>
      <c r="W163" s="19">
        <f>VLOOKUP($B163,'[3]table2groupgl_Pivot (2)'!$B$2:$N$151,9)</f>
        <v>0</v>
      </c>
      <c r="X163" s="19">
        <f t="shared" si="64"/>
        <v>32646460.34</v>
      </c>
      <c r="Y163" s="19">
        <f t="shared" si="65"/>
        <v>81339733.179999992</v>
      </c>
      <c r="Z163" s="208">
        <f t="shared" si="55"/>
        <v>1.7010602218579438</v>
      </c>
      <c r="AA163" s="208">
        <f t="shared" si="56"/>
        <v>5.3937975499978252</v>
      </c>
      <c r="AB163" s="208">
        <f t="shared" si="57"/>
        <v>3.1516441949827412</v>
      </c>
      <c r="AC163" s="12" t="s">
        <v>1409</v>
      </c>
    </row>
    <row r="164" spans="1:29" x14ac:dyDescent="0.55000000000000004">
      <c r="A164" s="108" t="s">
        <v>451</v>
      </c>
      <c r="B164" s="102" t="str">
        <f t="shared" si="58"/>
        <v>192</v>
      </c>
      <c r="C164" s="19">
        <v>2480</v>
      </c>
      <c r="D164" s="19">
        <v>32914.290000000008</v>
      </c>
      <c r="E164" s="19">
        <v>1</v>
      </c>
      <c r="F164" s="19">
        <v>35395.290000000008</v>
      </c>
      <c r="G164" s="19">
        <v>0</v>
      </c>
      <c r="H164" s="19">
        <v>0</v>
      </c>
      <c r="I164" s="19">
        <v>155649.85000000006</v>
      </c>
      <c r="J164" s="19">
        <v>0</v>
      </c>
      <c r="K164" s="19">
        <v>0</v>
      </c>
      <c r="L164" s="19">
        <v>155649.85000000006</v>
      </c>
      <c r="M164" s="19">
        <v>191045.14000000007</v>
      </c>
      <c r="N164" s="65" t="s">
        <v>112</v>
      </c>
      <c r="O164" s="19">
        <f>VLOOKUP($B164,'[3]table2groupgl_Pivot (2)'!$B$2:$N$151,2)</f>
        <v>0</v>
      </c>
      <c r="P164" s="19">
        <f>VLOOKUP($B164,'[3]table2groupgl_Pivot (2)'!$B$2:$N$151,6)</f>
        <v>39415.199999999997</v>
      </c>
      <c r="Q164" s="19">
        <f>VLOOKUP($B164,'[3]table2groupgl_Pivot (2)'!$B$2:$N$151,8)</f>
        <v>2</v>
      </c>
      <c r="R164" s="19">
        <f t="shared" si="63"/>
        <v>39417.199999999997</v>
      </c>
      <c r="S164" s="19">
        <f>VLOOKUP($B164,'[3]table2groupgl_Pivot (2)'!$B$2:$N$151,3)</f>
        <v>0</v>
      </c>
      <c r="T164" s="19">
        <f>VLOOKUP($B164,'[3]table2groupgl_Pivot (2)'!$B$2:$N$151,4)</f>
        <v>0</v>
      </c>
      <c r="U164" s="19">
        <f>VLOOKUP($B164,'[3]table2groupgl_Pivot (2)'!$B$2:$N$151,5)</f>
        <v>157882.71</v>
      </c>
      <c r="V164" s="19">
        <f>VLOOKUP($B164,'[3]table2groupgl_Pivot (2)'!$B$2:$N$151,7)</f>
        <v>0</v>
      </c>
      <c r="W164" s="19">
        <f>VLOOKUP($B164,'[3]table2groupgl_Pivot (2)'!$B$2:$N$151,9)</f>
        <v>0</v>
      </c>
      <c r="X164" s="19">
        <f t="shared" si="64"/>
        <v>157882.71</v>
      </c>
      <c r="Y164" s="19">
        <f t="shared" si="65"/>
        <v>197299.90999999997</v>
      </c>
      <c r="Z164" s="208">
        <f t="shared" si="55"/>
        <v>11.36283951904332</v>
      </c>
      <c r="AA164" s="208">
        <f t="shared" si="56"/>
        <v>1.4345404123421428</v>
      </c>
      <c r="AB164" s="208">
        <f t="shared" si="57"/>
        <v>3.2739749359758119</v>
      </c>
      <c r="AC164" s="12" t="s">
        <v>1409</v>
      </c>
    </row>
    <row r="165" spans="1:29" x14ac:dyDescent="0.55000000000000004">
      <c r="A165" s="115" t="s">
        <v>1280</v>
      </c>
      <c r="B165" s="102" t="str">
        <f t="shared" si="58"/>
        <v>195</v>
      </c>
      <c r="C165" s="19">
        <v>2865344.5</v>
      </c>
      <c r="D165" s="19">
        <v>152140</v>
      </c>
      <c r="E165" s="19">
        <v>9</v>
      </c>
      <c r="F165" s="19">
        <v>3017493.5</v>
      </c>
      <c r="G165" s="19">
        <v>1671276.7</v>
      </c>
      <c r="H165" s="19">
        <v>672587.3</v>
      </c>
      <c r="I165" s="19">
        <v>2813824.0200000005</v>
      </c>
      <c r="J165" s="19">
        <v>0</v>
      </c>
      <c r="K165" s="19">
        <v>0</v>
      </c>
      <c r="L165" s="19">
        <v>5157688.0200000005</v>
      </c>
      <c r="M165" s="19">
        <v>8175181.5200000005</v>
      </c>
      <c r="N165" s="65" t="s">
        <v>113</v>
      </c>
      <c r="O165" s="19">
        <f>VLOOKUP($B165,'[3]table2groupgl_Pivot (2)'!$B$2:$N$151,2)</f>
        <v>2773518.33</v>
      </c>
      <c r="P165" s="19">
        <f>VLOOKUP($B165,'[3]table2groupgl_Pivot (2)'!$B$2:$N$151,6)</f>
        <v>292237.36</v>
      </c>
      <c r="Q165" s="19">
        <f>VLOOKUP($B165,'[3]table2groupgl_Pivot (2)'!$B$2:$N$151,8)</f>
        <v>6</v>
      </c>
      <c r="R165" s="19">
        <f t="shared" si="63"/>
        <v>3065761.69</v>
      </c>
      <c r="S165" s="19">
        <f>VLOOKUP($B165,'[3]table2groupgl_Pivot (2)'!$B$2:$N$151,3)</f>
        <v>2677720.7800000003</v>
      </c>
      <c r="T165" s="19">
        <f>VLOOKUP($B165,'[3]table2groupgl_Pivot (2)'!$B$2:$N$151,4)</f>
        <v>1290838.01</v>
      </c>
      <c r="U165" s="19">
        <f>VLOOKUP($B165,'[3]table2groupgl_Pivot (2)'!$B$2:$N$151,5)</f>
        <v>6450634.1500000013</v>
      </c>
      <c r="V165" s="19">
        <f>VLOOKUP($B165,'[3]table2groupgl_Pivot (2)'!$B$2:$N$151,7)</f>
        <v>0</v>
      </c>
      <c r="W165" s="19">
        <f>VLOOKUP($B165,'[3]table2groupgl_Pivot (2)'!$B$2:$N$151,9)</f>
        <v>0</v>
      </c>
      <c r="X165" s="19">
        <f t="shared" si="64"/>
        <v>10419192.940000001</v>
      </c>
      <c r="Y165" s="19">
        <f t="shared" si="65"/>
        <v>13484954.630000001</v>
      </c>
      <c r="Z165" s="208">
        <f t="shared" si="55"/>
        <v>1.5996120621303722</v>
      </c>
      <c r="AA165" s="208">
        <f t="shared" si="56"/>
        <v>102.01285730345512</v>
      </c>
      <c r="AB165" s="208">
        <f t="shared" si="57"/>
        <v>64.949910861428805</v>
      </c>
      <c r="AC165" s="12" t="s">
        <v>1409</v>
      </c>
    </row>
    <row r="166" spans="1:29" x14ac:dyDescent="0.55000000000000004">
      <c r="A166" s="108" t="s">
        <v>1281</v>
      </c>
      <c r="B166" s="102" t="str">
        <f t="shared" si="58"/>
        <v>206</v>
      </c>
      <c r="C166" s="19">
        <v>2232876.3200000003</v>
      </c>
      <c r="D166" s="19">
        <v>488328.7900000001</v>
      </c>
      <c r="E166" s="19">
        <v>16</v>
      </c>
      <c r="F166" s="19">
        <v>2721221.1100000003</v>
      </c>
      <c r="G166" s="19">
        <v>21600</v>
      </c>
      <c r="H166" s="19">
        <v>566032</v>
      </c>
      <c r="I166" s="19">
        <v>6808771.2599999998</v>
      </c>
      <c r="J166" s="19">
        <v>0</v>
      </c>
      <c r="K166" s="19">
        <v>0</v>
      </c>
      <c r="L166" s="19">
        <v>7396403.2599999998</v>
      </c>
      <c r="M166" s="19">
        <v>10117624.370000001</v>
      </c>
      <c r="N166" s="65" t="s">
        <v>114</v>
      </c>
      <c r="O166" s="19">
        <f>VLOOKUP($B166,'[3]table2groupgl_Pivot (2)'!$B$2:$N$151,2)</f>
        <v>2070448.17</v>
      </c>
      <c r="P166" s="19">
        <f>VLOOKUP($B166,'[3]table2groupgl_Pivot (2)'!$B$2:$N$151,6)</f>
        <v>468861.00000000017</v>
      </c>
      <c r="Q166" s="19">
        <f>VLOOKUP($B166,'[3]table2groupgl_Pivot (2)'!$B$2:$N$151,8)</f>
        <v>0</v>
      </c>
      <c r="R166" s="19">
        <f t="shared" si="63"/>
        <v>2539309.17</v>
      </c>
      <c r="S166" s="19">
        <f>VLOOKUP($B166,'[3]table2groupgl_Pivot (2)'!$B$2:$N$151,3)</f>
        <v>485592.05</v>
      </c>
      <c r="T166" s="19">
        <f>VLOOKUP($B166,'[3]table2groupgl_Pivot (2)'!$B$2:$N$151,4)</f>
        <v>1264137.27</v>
      </c>
      <c r="U166" s="19">
        <f>VLOOKUP($B166,'[3]table2groupgl_Pivot (2)'!$B$2:$N$151,5)</f>
        <v>6362693.2200000016</v>
      </c>
      <c r="V166" s="19">
        <f>VLOOKUP($B166,'[3]table2groupgl_Pivot (2)'!$B$2:$N$151,7)</f>
        <v>0</v>
      </c>
      <c r="W166" s="19">
        <f>VLOOKUP($B166,'[3]table2groupgl_Pivot (2)'!$B$2:$N$151,9)</f>
        <v>0</v>
      </c>
      <c r="X166" s="19">
        <f t="shared" si="64"/>
        <v>8112422.5400000019</v>
      </c>
      <c r="Y166" s="19">
        <f t="shared" si="65"/>
        <v>10651731.710000001</v>
      </c>
      <c r="Z166" s="208">
        <f t="shared" ref="Z166:Z173" si="66">(R166-F166)*100/F166</f>
        <v>-6.6849378513016307</v>
      </c>
      <c r="AA166" s="208">
        <f>(X166-L166)*100/L166</f>
        <v>9.6806414527485085</v>
      </c>
      <c r="AB166" s="208">
        <f t="shared" ref="AB166:AB174" si="67">(Y166-M166)*100/M166</f>
        <v>5.2789797334608872</v>
      </c>
      <c r="AC166" s="12" t="s">
        <v>1409</v>
      </c>
    </row>
    <row r="167" spans="1:29" x14ac:dyDescent="0.55000000000000004">
      <c r="A167" s="110"/>
      <c r="B167" s="102" t="str">
        <f t="shared" si="58"/>
        <v/>
      </c>
      <c r="C167" s="19"/>
      <c r="D167" s="19"/>
      <c r="E167" s="19"/>
      <c r="F167" s="19"/>
      <c r="G167" s="19"/>
      <c r="H167" s="19"/>
      <c r="I167" s="19"/>
      <c r="J167" s="19"/>
      <c r="K167" s="19"/>
      <c r="L167" s="19"/>
      <c r="M167" s="19"/>
      <c r="N167" s="65" t="s">
        <v>115</v>
      </c>
      <c r="O167" s="19"/>
      <c r="P167" s="19"/>
      <c r="Q167" s="19"/>
      <c r="R167" s="19"/>
      <c r="S167" s="19"/>
      <c r="T167" s="19"/>
      <c r="U167" s="19"/>
      <c r="V167" s="19"/>
      <c r="W167" s="19"/>
      <c r="X167" s="19"/>
      <c r="Y167" s="19"/>
      <c r="Z167" s="208"/>
      <c r="AA167" s="208"/>
      <c r="AB167" s="208"/>
      <c r="AC167" s="12" t="s">
        <v>1409</v>
      </c>
    </row>
    <row r="168" spans="1:29" x14ac:dyDescent="0.55000000000000004">
      <c r="A168" s="107" t="s">
        <v>294</v>
      </c>
      <c r="B168" s="102" t="str">
        <f t="shared" si="58"/>
        <v>เขต</v>
      </c>
      <c r="C168" s="47">
        <v>96590025.540000007</v>
      </c>
      <c r="D168" s="47">
        <v>3968872.6500000004</v>
      </c>
      <c r="E168" s="47">
        <v>212.37</v>
      </c>
      <c r="F168" s="47">
        <v>100559110.56</v>
      </c>
      <c r="G168" s="47">
        <v>19247957.77</v>
      </c>
      <c r="H168" s="47">
        <v>8431571.0700000003</v>
      </c>
      <c r="I168" s="47">
        <v>17316281.109999999</v>
      </c>
      <c r="J168" s="47">
        <v>0</v>
      </c>
      <c r="K168" s="47">
        <v>0</v>
      </c>
      <c r="L168" s="47">
        <v>44995809.950000003</v>
      </c>
      <c r="M168" s="47">
        <v>145554920.50999999</v>
      </c>
      <c r="N168" s="65" t="s">
        <v>116</v>
      </c>
      <c r="O168" s="47">
        <f>SUM(O169:O174)</f>
        <v>100363138.22</v>
      </c>
      <c r="P168" s="47">
        <f t="shared" ref="P168:Q168" si="68">SUM(P169:P174)</f>
        <v>3629232.0199999986</v>
      </c>
      <c r="Q168" s="47">
        <f t="shared" si="68"/>
        <v>3153.3599999999997</v>
      </c>
      <c r="R168" s="47">
        <f t="shared" ref="R168:Y168" si="69">SUM(R169:R174)</f>
        <v>103995523.59999999</v>
      </c>
      <c r="S168" s="47">
        <f t="shared" ref="S168:W168" si="70">SUM(S169:S174)</f>
        <v>20508818.050000001</v>
      </c>
      <c r="T168" s="47">
        <f t="shared" si="70"/>
        <v>7427606.6799999997</v>
      </c>
      <c r="U168" s="47">
        <f t="shared" si="70"/>
        <v>21136309.18</v>
      </c>
      <c r="V168" s="47">
        <f t="shared" si="70"/>
        <v>0</v>
      </c>
      <c r="W168" s="47">
        <f t="shared" si="70"/>
        <v>0</v>
      </c>
      <c r="X168" s="47">
        <f t="shared" si="69"/>
        <v>49072733.909999996</v>
      </c>
      <c r="Y168" s="47">
        <f t="shared" si="69"/>
        <v>153068257.50999999</v>
      </c>
      <c r="Z168" s="208">
        <f t="shared" si="66"/>
        <v>3.4173065183881155</v>
      </c>
      <c r="AA168" s="208">
        <f t="shared" ref="AA168:AA174" si="71">(X168-L168)*100/L168</f>
        <v>9.0606746817766606</v>
      </c>
      <c r="AB168" s="208">
        <f t="shared" si="67"/>
        <v>5.1618571008623615</v>
      </c>
      <c r="AC168" s="12" t="s">
        <v>1409</v>
      </c>
    </row>
    <row r="169" spans="1:29" x14ac:dyDescent="0.55000000000000004">
      <c r="A169" s="108" t="s">
        <v>1282</v>
      </c>
      <c r="B169" s="102" t="str">
        <f t="shared" si="58"/>
        <v>041</v>
      </c>
      <c r="C169" s="19">
        <v>12262726.32</v>
      </c>
      <c r="D169" s="19">
        <v>531558.77</v>
      </c>
      <c r="E169" s="19">
        <v>190.37</v>
      </c>
      <c r="F169" s="19">
        <v>12794475.459999999</v>
      </c>
      <c r="G169" s="19">
        <v>1613520</v>
      </c>
      <c r="H169" s="19">
        <v>697480.8</v>
      </c>
      <c r="I169" s="19">
        <v>1850744.39</v>
      </c>
      <c r="J169" s="19">
        <v>0</v>
      </c>
      <c r="K169" s="19">
        <v>0</v>
      </c>
      <c r="L169" s="19">
        <v>4161745.1899999995</v>
      </c>
      <c r="M169" s="19">
        <v>16956220.649999999</v>
      </c>
      <c r="N169" s="65" t="s">
        <v>117</v>
      </c>
      <c r="O169" s="19">
        <f>VLOOKUP($B169,'[3]table2groupgl_Pivot (2)'!$B$2:$N$151,2)</f>
        <v>14073412.780000001</v>
      </c>
      <c r="P169" s="19">
        <f>VLOOKUP($B169,'[3]table2groupgl_Pivot (2)'!$B$2:$N$151,6)</f>
        <v>349110.97000000003</v>
      </c>
      <c r="Q169" s="19">
        <f>VLOOKUP($B169,'[3]table2groupgl_Pivot (2)'!$B$2:$N$151,8)</f>
        <v>10</v>
      </c>
      <c r="R169" s="19">
        <f t="shared" ref="R169:R174" si="72">SUM(O169:Q169)</f>
        <v>14422533.750000002</v>
      </c>
      <c r="S169" s="19">
        <f>VLOOKUP($B169,'[3]table2groupgl_Pivot (2)'!$B$2:$N$151,3)</f>
        <v>1724264</v>
      </c>
      <c r="T169" s="19">
        <f>VLOOKUP($B169,'[3]table2groupgl_Pivot (2)'!$B$2:$N$151,4)</f>
        <v>595741.4</v>
      </c>
      <c r="U169" s="19">
        <f>VLOOKUP($B169,'[3]table2groupgl_Pivot (2)'!$B$2:$N$151,5)</f>
        <v>2197350.7799999998</v>
      </c>
      <c r="V169" s="19">
        <f>VLOOKUP($B169,'[3]table2groupgl_Pivot (2)'!$B$2:$N$151,7)</f>
        <v>0</v>
      </c>
      <c r="W169" s="19">
        <f>VLOOKUP($B169,'[3]table2groupgl_Pivot (2)'!$B$2:$N$151,9)</f>
        <v>0</v>
      </c>
      <c r="X169" s="19">
        <f t="shared" ref="X169:X174" si="73">SUM(S169:W169)</f>
        <v>4517356.18</v>
      </c>
      <c r="Y169" s="19">
        <f t="shared" ref="Y169:Y174" si="74">R169+X169</f>
        <v>18939889.93</v>
      </c>
      <c r="Z169" s="208">
        <f t="shared" si="66"/>
        <v>12.724697429682694</v>
      </c>
      <c r="AA169" s="208">
        <f t="shared" si="71"/>
        <v>8.5447564366620981</v>
      </c>
      <c r="AB169" s="208">
        <f t="shared" si="67"/>
        <v>11.698770150174953</v>
      </c>
      <c r="AC169" s="12" t="s">
        <v>1409</v>
      </c>
    </row>
    <row r="170" spans="1:29" x14ac:dyDescent="0.55000000000000004">
      <c r="A170" s="108" t="s">
        <v>1283</v>
      </c>
      <c r="B170" s="102" t="str">
        <f t="shared" si="58"/>
        <v>045</v>
      </c>
      <c r="C170" s="19">
        <v>14382741.15</v>
      </c>
      <c r="D170" s="19">
        <v>472793.56</v>
      </c>
      <c r="E170" s="19">
        <v>10</v>
      </c>
      <c r="F170" s="19">
        <v>14855544.710000001</v>
      </c>
      <c r="G170" s="19">
        <v>1844512.29</v>
      </c>
      <c r="H170" s="19">
        <v>931761</v>
      </c>
      <c r="I170" s="19">
        <v>1647106.2600000002</v>
      </c>
      <c r="J170" s="19">
        <v>0</v>
      </c>
      <c r="K170" s="19">
        <v>0</v>
      </c>
      <c r="L170" s="19">
        <v>4423379.5500000007</v>
      </c>
      <c r="M170" s="19">
        <v>19278924.260000002</v>
      </c>
      <c r="N170" s="65" t="s">
        <v>118</v>
      </c>
      <c r="O170" s="19">
        <f>VLOOKUP($B170,'[3]table2groupgl_Pivot (2)'!$B$2:$N$151,2)</f>
        <v>14597335.210000001</v>
      </c>
      <c r="P170" s="19">
        <f>VLOOKUP($B170,'[3]table2groupgl_Pivot (2)'!$B$2:$N$151,6)</f>
        <v>398641.2</v>
      </c>
      <c r="Q170" s="19">
        <f>VLOOKUP($B170,'[3]table2groupgl_Pivot (2)'!$B$2:$N$151,8)</f>
        <v>4</v>
      </c>
      <c r="R170" s="19">
        <f t="shared" si="72"/>
        <v>14995980.41</v>
      </c>
      <c r="S170" s="19">
        <f>VLOOKUP($B170,'[3]table2groupgl_Pivot (2)'!$B$2:$N$151,3)</f>
        <v>1226295</v>
      </c>
      <c r="T170" s="19">
        <f>VLOOKUP($B170,'[3]table2groupgl_Pivot (2)'!$B$2:$N$151,4)</f>
        <v>1036250</v>
      </c>
      <c r="U170" s="19">
        <f>VLOOKUP($B170,'[3]table2groupgl_Pivot (2)'!$B$2:$N$151,5)</f>
        <v>3081908.38</v>
      </c>
      <c r="V170" s="19">
        <f>VLOOKUP($B170,'[3]table2groupgl_Pivot (2)'!$B$2:$N$151,7)</f>
        <v>0</v>
      </c>
      <c r="W170" s="19">
        <f>VLOOKUP($B170,'[3]table2groupgl_Pivot (2)'!$B$2:$N$151,9)</f>
        <v>0</v>
      </c>
      <c r="X170" s="19">
        <f t="shared" si="73"/>
        <v>5344453.38</v>
      </c>
      <c r="Y170" s="19">
        <f t="shared" si="74"/>
        <v>20340433.789999999</v>
      </c>
      <c r="Z170" s="208">
        <f t="shared" si="66"/>
        <v>0.94534197662550234</v>
      </c>
      <c r="AA170" s="208">
        <f t="shared" si="71"/>
        <v>20.822853196036476</v>
      </c>
      <c r="AB170" s="208">
        <f t="shared" si="67"/>
        <v>5.5060620379240879</v>
      </c>
      <c r="AC170" s="12" t="s">
        <v>1409</v>
      </c>
    </row>
    <row r="171" spans="1:29" x14ac:dyDescent="0.55000000000000004">
      <c r="A171" s="108" t="s">
        <v>1284</v>
      </c>
      <c r="B171" s="102" t="str">
        <f t="shared" si="58"/>
        <v>053</v>
      </c>
      <c r="C171" s="19">
        <v>13486776.910000002</v>
      </c>
      <c r="D171" s="19">
        <v>494867.20000000007</v>
      </c>
      <c r="E171" s="19">
        <v>4</v>
      </c>
      <c r="F171" s="19">
        <v>13981648.110000001</v>
      </c>
      <c r="G171" s="19">
        <v>3337023</v>
      </c>
      <c r="H171" s="19">
        <v>946462</v>
      </c>
      <c r="I171" s="19">
        <v>3149029.0199999996</v>
      </c>
      <c r="J171" s="19">
        <v>0</v>
      </c>
      <c r="K171" s="19">
        <v>0</v>
      </c>
      <c r="L171" s="19">
        <v>7432514.0199999996</v>
      </c>
      <c r="M171" s="19">
        <v>21414162.130000003</v>
      </c>
      <c r="N171" s="65" t="s">
        <v>119</v>
      </c>
      <c r="O171" s="19">
        <f>VLOOKUP($B171,'[3]table2groupgl_Pivot (2)'!$B$2:$N$151,2)</f>
        <v>13643851.220000001</v>
      </c>
      <c r="P171" s="19">
        <f>VLOOKUP($B171,'[3]table2groupgl_Pivot (2)'!$B$2:$N$151,6)</f>
        <v>410404.27999999991</v>
      </c>
      <c r="Q171" s="19">
        <f>VLOOKUP($B171,'[3]table2groupgl_Pivot (2)'!$B$2:$N$151,8)</f>
        <v>0</v>
      </c>
      <c r="R171" s="19">
        <f t="shared" si="72"/>
        <v>14054255.5</v>
      </c>
      <c r="S171" s="19">
        <f>VLOOKUP($B171,'[3]table2groupgl_Pivot (2)'!$B$2:$N$151,3)</f>
        <v>3672809</v>
      </c>
      <c r="T171" s="19">
        <f>VLOOKUP($B171,'[3]table2groupgl_Pivot (2)'!$B$2:$N$151,4)</f>
        <v>1173097</v>
      </c>
      <c r="U171" s="19">
        <f>VLOOKUP($B171,'[3]table2groupgl_Pivot (2)'!$B$2:$N$151,5)</f>
        <v>2682000.21</v>
      </c>
      <c r="V171" s="19">
        <f>VLOOKUP($B171,'[3]table2groupgl_Pivot (2)'!$B$2:$N$151,7)</f>
        <v>0</v>
      </c>
      <c r="W171" s="19">
        <f>VLOOKUP($B171,'[3]table2groupgl_Pivot (2)'!$B$2:$N$151,9)</f>
        <v>0</v>
      </c>
      <c r="X171" s="19">
        <f t="shared" si="73"/>
        <v>7527906.21</v>
      </c>
      <c r="Y171" s="19">
        <f t="shared" si="74"/>
        <v>21582161.710000001</v>
      </c>
      <c r="Z171" s="208">
        <f t="shared" si="66"/>
        <v>0.51930494480166633</v>
      </c>
      <c r="AA171" s="208">
        <f t="shared" si="71"/>
        <v>1.2834444676903605</v>
      </c>
      <c r="AB171" s="208">
        <f t="shared" si="67"/>
        <v>0.78452558162264274</v>
      </c>
      <c r="AC171" s="12" t="s">
        <v>1409</v>
      </c>
    </row>
    <row r="172" spans="1:29" x14ac:dyDescent="0.55000000000000004">
      <c r="A172" s="108" t="s">
        <v>1285</v>
      </c>
      <c r="B172" s="102" t="str">
        <f t="shared" si="58"/>
        <v>059</v>
      </c>
      <c r="C172" s="19">
        <v>17657824.869999997</v>
      </c>
      <c r="D172" s="19">
        <v>658516.68999999994</v>
      </c>
      <c r="E172" s="19">
        <v>0</v>
      </c>
      <c r="F172" s="19">
        <v>18316341.559999999</v>
      </c>
      <c r="G172" s="19">
        <v>3699500</v>
      </c>
      <c r="H172" s="19">
        <v>1696066.1</v>
      </c>
      <c r="I172" s="19">
        <v>3354855</v>
      </c>
      <c r="J172" s="19">
        <v>0</v>
      </c>
      <c r="K172" s="19">
        <v>0</v>
      </c>
      <c r="L172" s="19">
        <v>8750421.0999999996</v>
      </c>
      <c r="M172" s="19">
        <v>27066762.659999996</v>
      </c>
      <c r="N172" s="65" t="s">
        <v>120</v>
      </c>
      <c r="O172" s="19">
        <f>VLOOKUP($B172,'[3]table2groupgl_Pivot (2)'!$B$2:$N$151,2)</f>
        <v>18533810.789999999</v>
      </c>
      <c r="P172" s="19">
        <f>VLOOKUP($B172,'[3]table2groupgl_Pivot (2)'!$B$2:$N$151,6)</f>
        <v>623189.17999999993</v>
      </c>
      <c r="Q172" s="19">
        <f>VLOOKUP($B172,'[3]table2groupgl_Pivot (2)'!$B$2:$N$151,8)</f>
        <v>29</v>
      </c>
      <c r="R172" s="19">
        <f t="shared" si="72"/>
        <v>19157028.969999999</v>
      </c>
      <c r="S172" s="19">
        <f>VLOOKUP($B172,'[3]table2groupgl_Pivot (2)'!$B$2:$N$151,3)</f>
        <v>3256846.51</v>
      </c>
      <c r="T172" s="19">
        <f>VLOOKUP($B172,'[3]table2groupgl_Pivot (2)'!$B$2:$N$151,4)</f>
        <v>1332160</v>
      </c>
      <c r="U172" s="19">
        <f>VLOOKUP($B172,'[3]table2groupgl_Pivot (2)'!$B$2:$N$151,5)</f>
        <v>3452588.87</v>
      </c>
      <c r="V172" s="19">
        <f>VLOOKUP($B172,'[3]table2groupgl_Pivot (2)'!$B$2:$N$151,7)</f>
        <v>0</v>
      </c>
      <c r="W172" s="19">
        <f>VLOOKUP($B172,'[3]table2groupgl_Pivot (2)'!$B$2:$N$151,9)</f>
        <v>0</v>
      </c>
      <c r="X172" s="19">
        <f t="shared" si="73"/>
        <v>8041595.3799999999</v>
      </c>
      <c r="Y172" s="19">
        <f t="shared" si="74"/>
        <v>27198624.349999998</v>
      </c>
      <c r="Z172" s="208">
        <f t="shared" si="66"/>
        <v>4.5898216477679625</v>
      </c>
      <c r="AA172" s="208">
        <f t="shared" si="71"/>
        <v>-8.1004755302576203</v>
      </c>
      <c r="AB172" s="208">
        <f t="shared" si="67"/>
        <v>0.4871720037463888</v>
      </c>
      <c r="AC172" s="12" t="s">
        <v>1409</v>
      </c>
    </row>
    <row r="173" spans="1:29" x14ac:dyDescent="0.55000000000000004">
      <c r="A173" s="108" t="s">
        <v>1286</v>
      </c>
      <c r="B173" s="102" t="str">
        <f t="shared" si="58"/>
        <v>078</v>
      </c>
      <c r="C173" s="19">
        <v>19005519.149999999</v>
      </c>
      <c r="D173" s="19">
        <v>610252.48</v>
      </c>
      <c r="E173" s="19">
        <v>8</v>
      </c>
      <c r="F173" s="19">
        <v>19615779.629999999</v>
      </c>
      <c r="G173" s="19">
        <v>3949427.48</v>
      </c>
      <c r="H173" s="19">
        <v>2071072.27</v>
      </c>
      <c r="I173" s="19">
        <v>2904419.04</v>
      </c>
      <c r="J173" s="19">
        <v>0</v>
      </c>
      <c r="K173" s="19">
        <v>0</v>
      </c>
      <c r="L173" s="19">
        <v>8924918.7899999991</v>
      </c>
      <c r="M173" s="19">
        <v>28540698.419999998</v>
      </c>
      <c r="N173" s="65" t="s">
        <v>121</v>
      </c>
      <c r="O173" s="19">
        <f>VLOOKUP($B173,'[3]table2groupgl_Pivot (2)'!$B$2:$N$151,2)</f>
        <v>20481404.839999996</v>
      </c>
      <c r="P173" s="19">
        <f>VLOOKUP($B173,'[3]table2groupgl_Pivot (2)'!$B$2:$N$151,6)</f>
        <v>619242.23999999987</v>
      </c>
      <c r="Q173" s="19">
        <f>VLOOKUP($B173,'[3]table2groupgl_Pivot (2)'!$B$2:$N$151,8)</f>
        <v>0</v>
      </c>
      <c r="R173" s="19">
        <f t="shared" si="72"/>
        <v>21100647.079999994</v>
      </c>
      <c r="S173" s="19">
        <f>VLOOKUP($B173,'[3]table2groupgl_Pivot (2)'!$B$2:$N$151,3)</f>
        <v>4251911.76</v>
      </c>
      <c r="T173" s="19">
        <f>VLOOKUP($B173,'[3]table2groupgl_Pivot (2)'!$B$2:$N$151,4)</f>
        <v>1876576.95</v>
      </c>
      <c r="U173" s="19">
        <f>VLOOKUP($B173,'[3]table2groupgl_Pivot (2)'!$B$2:$N$151,5)</f>
        <v>3407663.8200000003</v>
      </c>
      <c r="V173" s="19">
        <f>VLOOKUP($B173,'[3]table2groupgl_Pivot (2)'!$B$2:$N$151,7)</f>
        <v>0</v>
      </c>
      <c r="W173" s="19">
        <f>VLOOKUP($B173,'[3]table2groupgl_Pivot (2)'!$B$2:$N$151,9)</f>
        <v>0</v>
      </c>
      <c r="X173" s="19">
        <f t="shared" si="73"/>
        <v>9536152.5300000012</v>
      </c>
      <c r="Y173" s="19">
        <f t="shared" si="74"/>
        <v>30636799.609999996</v>
      </c>
      <c r="Z173" s="208">
        <f t="shared" si="66"/>
        <v>7.5697600503681617</v>
      </c>
      <c r="AA173" s="208">
        <f t="shared" si="71"/>
        <v>6.8486196276078628</v>
      </c>
      <c r="AB173" s="208">
        <f t="shared" si="67"/>
        <v>7.3442533155781051</v>
      </c>
      <c r="AC173" s="12" t="s">
        <v>1409</v>
      </c>
    </row>
    <row r="174" spans="1:29" x14ac:dyDescent="0.55000000000000004">
      <c r="A174" s="255" t="s">
        <v>1287</v>
      </c>
      <c r="B174" s="256" t="str">
        <f t="shared" si="58"/>
        <v>088</v>
      </c>
      <c r="C174" s="21">
        <v>19794437.140000001</v>
      </c>
      <c r="D174" s="21">
        <v>1200883.95</v>
      </c>
      <c r="E174" s="21">
        <v>0</v>
      </c>
      <c r="F174" s="21">
        <v>20995321.09</v>
      </c>
      <c r="G174" s="21">
        <v>4803975</v>
      </c>
      <c r="H174" s="21">
        <v>2088728.9</v>
      </c>
      <c r="I174" s="21">
        <v>4410127.4000000004</v>
      </c>
      <c r="J174" s="21">
        <v>0</v>
      </c>
      <c r="K174" s="21">
        <v>0</v>
      </c>
      <c r="L174" s="21">
        <v>11302831.300000001</v>
      </c>
      <c r="M174" s="21">
        <v>32298152.390000001</v>
      </c>
      <c r="N174" s="66" t="s">
        <v>122</v>
      </c>
      <c r="O174" s="21">
        <f>VLOOKUP($B174,'[3]table2groupgl_Pivot (2)'!$B$2:$N$151,2)</f>
        <v>19033323.380000003</v>
      </c>
      <c r="P174" s="21">
        <f>VLOOKUP($B174,'[3]table2groupgl_Pivot (2)'!$B$2:$N$151,6)</f>
        <v>1228644.1499999992</v>
      </c>
      <c r="Q174" s="21">
        <f>VLOOKUP($B174,'[3]table2groupgl_Pivot (2)'!$B$2:$N$151,8)</f>
        <v>3110.3599999999997</v>
      </c>
      <c r="R174" s="21">
        <f t="shared" si="72"/>
        <v>20265077.890000001</v>
      </c>
      <c r="S174" s="21">
        <f>VLOOKUP($B174,'[3]table2groupgl_Pivot (2)'!$B$2:$N$151,3)</f>
        <v>6376691.7800000003</v>
      </c>
      <c r="T174" s="21">
        <f>VLOOKUP($B174,'[3]table2groupgl_Pivot (2)'!$B$2:$N$151,4)</f>
        <v>1413781.33</v>
      </c>
      <c r="U174" s="21">
        <f>VLOOKUP($B174,'[3]table2groupgl_Pivot (2)'!$B$2:$N$151,5)</f>
        <v>6314797.1200000001</v>
      </c>
      <c r="V174" s="21">
        <f>VLOOKUP($B174,'[3]table2groupgl_Pivot (2)'!$B$2:$N$151,7)</f>
        <v>0</v>
      </c>
      <c r="W174" s="21">
        <f>VLOOKUP($B174,'[3]table2groupgl_Pivot (2)'!$B$2:$N$151,9)</f>
        <v>0</v>
      </c>
      <c r="X174" s="21">
        <f t="shared" si="73"/>
        <v>14105270.23</v>
      </c>
      <c r="Y174" s="21">
        <f t="shared" si="74"/>
        <v>34370348.120000005</v>
      </c>
      <c r="Z174" s="209">
        <f>(R174-F174)*100/F174</f>
        <v>-3.4781235155665784</v>
      </c>
      <c r="AA174" s="209">
        <f t="shared" si="71"/>
        <v>24.794132156957875</v>
      </c>
      <c r="AB174" s="209">
        <f t="shared" si="67"/>
        <v>6.4158336519632853</v>
      </c>
      <c r="AC174" s="12" t="s">
        <v>1409</v>
      </c>
    </row>
    <row r="175" spans="1:29" ht="24.75" thickBot="1" x14ac:dyDescent="0.6">
      <c r="A175" s="15" t="s">
        <v>304</v>
      </c>
      <c r="B175" s="105"/>
      <c r="C175" s="9">
        <v>3897450986.4900007</v>
      </c>
      <c r="D175" s="9">
        <v>253009198.81000009</v>
      </c>
      <c r="E175" s="9">
        <v>3861738.9999999995</v>
      </c>
      <c r="F175" s="9">
        <v>4154321924.3000021</v>
      </c>
      <c r="G175" s="9">
        <v>211338100.31</v>
      </c>
      <c r="H175" s="23">
        <v>145239084.89000002</v>
      </c>
      <c r="I175" s="9">
        <v>811504792.25999975</v>
      </c>
      <c r="J175" s="9">
        <v>2997100</v>
      </c>
      <c r="K175" s="9">
        <v>2609936.96</v>
      </c>
      <c r="L175" s="9">
        <v>1173689014.4199998</v>
      </c>
      <c r="M175" s="9">
        <v>5328010938.7200022</v>
      </c>
      <c r="N175" s="253" t="s">
        <v>341</v>
      </c>
      <c r="O175" s="9">
        <f>O6+O148</f>
        <v>4061284285.0100007</v>
      </c>
      <c r="P175" s="9">
        <f t="shared" ref="P175:Q175" si="75">P6+P148</f>
        <v>256996575.67999974</v>
      </c>
      <c r="Q175" s="9">
        <f t="shared" si="75"/>
        <v>361136.06999999995</v>
      </c>
      <c r="R175" s="9">
        <f t="shared" ref="R175:X175" si="76">R6+R148</f>
        <v>4318641996.7599993</v>
      </c>
      <c r="S175" s="9">
        <f>S6+S148</f>
        <v>228963460.83000004</v>
      </c>
      <c r="T175" s="9">
        <f t="shared" ref="T175:W175" si="77">T6+T148</f>
        <v>160055258.07999998</v>
      </c>
      <c r="U175" s="9">
        <f t="shared" si="77"/>
        <v>872551842.31000006</v>
      </c>
      <c r="V175" s="9">
        <f t="shared" si="77"/>
        <v>2236637.6</v>
      </c>
      <c r="W175" s="23">
        <f t="shared" si="77"/>
        <v>6966752.1500000004</v>
      </c>
      <c r="X175" s="9">
        <f t="shared" si="76"/>
        <v>1270773950.9700003</v>
      </c>
      <c r="Y175" s="9">
        <f>Y6+Y148</f>
        <v>5589415947.7299995</v>
      </c>
      <c r="Z175" s="254"/>
      <c r="AA175" s="254"/>
      <c r="AB175" s="254"/>
      <c r="AC175" s="12" t="s">
        <v>1409</v>
      </c>
    </row>
    <row r="176" spans="1:29" ht="24.75" thickTop="1" x14ac:dyDescent="0.55000000000000004">
      <c r="F176" s="16"/>
      <c r="M176" s="117">
        <v>5328010938.7200012</v>
      </c>
      <c r="Y176" s="117">
        <v>5589415947.7299995</v>
      </c>
      <c r="Z176" s="208"/>
      <c r="AA176" s="208"/>
      <c r="AB176" s="208">
        <f>(Y176-M176)*100/M176</f>
        <v>4.906240096286254</v>
      </c>
    </row>
    <row r="177" spans="13:28" x14ac:dyDescent="0.55000000000000004">
      <c r="M177" s="16">
        <f>M175-M176</f>
        <v>0</v>
      </c>
      <c r="Y177" s="16">
        <f>Y176-Y175</f>
        <v>0</v>
      </c>
      <c r="Z177" s="208"/>
      <c r="AA177" s="208"/>
      <c r="AB177" s="208"/>
    </row>
    <row r="178" spans="13:28" x14ac:dyDescent="0.55000000000000004">
      <c r="Z178" s="12"/>
      <c r="AA178" s="12"/>
    </row>
    <row r="179" spans="13:28" x14ac:dyDescent="0.55000000000000004">
      <c r="Z179" s="12"/>
      <c r="AA179" s="12"/>
    </row>
    <row r="180" spans="13:28" x14ac:dyDescent="0.55000000000000004">
      <c r="M180" s="16">
        <f>M175-C175</f>
        <v>1430559952.2300014</v>
      </c>
      <c r="Z180" s="12"/>
      <c r="AA180" s="12"/>
    </row>
    <row r="181" spans="13:28" x14ac:dyDescent="0.55000000000000004">
      <c r="Z181" s="12"/>
      <c r="AA181" s="12"/>
    </row>
    <row r="182" spans="13:28" x14ac:dyDescent="0.55000000000000004">
      <c r="Z182" s="12"/>
      <c r="AA182" s="12"/>
    </row>
    <row r="183" spans="13:28" x14ac:dyDescent="0.55000000000000004">
      <c r="Z183" s="12"/>
      <c r="AA183" s="12"/>
    </row>
    <row r="184" spans="13:28" x14ac:dyDescent="0.55000000000000004">
      <c r="Z184" s="12"/>
      <c r="AA184" s="12"/>
    </row>
    <row r="185" spans="13:28" x14ac:dyDescent="0.55000000000000004">
      <c r="Z185" s="12"/>
      <c r="AA185" s="12"/>
    </row>
    <row r="186" spans="13:28" x14ac:dyDescent="0.55000000000000004">
      <c r="Z186" s="12"/>
      <c r="AA186" s="12"/>
    </row>
    <row r="187" spans="13:28" x14ac:dyDescent="0.55000000000000004">
      <c r="Z187" s="12"/>
      <c r="AA187" s="12"/>
    </row>
    <row r="188" spans="13:28" x14ac:dyDescent="0.55000000000000004">
      <c r="Z188" s="12"/>
      <c r="AA188" s="12"/>
    </row>
    <row r="189" spans="13:28" x14ac:dyDescent="0.55000000000000004">
      <c r="Z189" s="12"/>
      <c r="AA189" s="12"/>
    </row>
    <row r="190" spans="13:28" x14ac:dyDescent="0.55000000000000004">
      <c r="Z190" s="12"/>
      <c r="AA190" s="12"/>
    </row>
    <row r="191" spans="13:28" x14ac:dyDescent="0.55000000000000004">
      <c r="Z191" s="12"/>
      <c r="AA191" s="12"/>
    </row>
    <row r="192" spans="13:28" x14ac:dyDescent="0.55000000000000004">
      <c r="Z192" s="12"/>
      <c r="AA192" s="12"/>
    </row>
    <row r="193" spans="26:27" x14ac:dyDescent="0.55000000000000004">
      <c r="Z193" s="12"/>
      <c r="AA193" s="12"/>
    </row>
    <row r="194" spans="26:27" x14ac:dyDescent="0.55000000000000004">
      <c r="Z194" s="12"/>
      <c r="AA194" s="12"/>
    </row>
    <row r="195" spans="26:27" x14ac:dyDescent="0.55000000000000004">
      <c r="Z195" s="12"/>
      <c r="AA195" s="12"/>
    </row>
    <row r="196" spans="26:27" x14ac:dyDescent="0.55000000000000004">
      <c r="Z196" s="12"/>
      <c r="AA196" s="12"/>
    </row>
    <row r="197" spans="26:27" x14ac:dyDescent="0.55000000000000004">
      <c r="Z197" s="12"/>
      <c r="AA197" s="12"/>
    </row>
    <row r="198" spans="26:27" x14ac:dyDescent="0.55000000000000004">
      <c r="Z198" s="12"/>
      <c r="AA198" s="12"/>
    </row>
    <row r="199" spans="26:27" x14ac:dyDescent="0.55000000000000004">
      <c r="Z199" s="12"/>
      <c r="AA199" s="12"/>
    </row>
    <row r="200" spans="26:27" x14ac:dyDescent="0.55000000000000004">
      <c r="Z200" s="12"/>
      <c r="AA200" s="12"/>
    </row>
    <row r="201" spans="26:27" x14ac:dyDescent="0.55000000000000004">
      <c r="Z201" s="12"/>
      <c r="AA201" s="12"/>
    </row>
    <row r="202" spans="26:27" x14ac:dyDescent="0.55000000000000004">
      <c r="Z202" s="12"/>
      <c r="AA202" s="12"/>
    </row>
    <row r="203" spans="26:27" x14ac:dyDescent="0.55000000000000004">
      <c r="Z203" s="12"/>
      <c r="AA203" s="12"/>
    </row>
    <row r="204" spans="26:27" x14ac:dyDescent="0.55000000000000004">
      <c r="Z204" s="12"/>
      <c r="AA204" s="12"/>
    </row>
    <row r="205" spans="26:27" x14ac:dyDescent="0.55000000000000004">
      <c r="Z205" s="12"/>
      <c r="AA205" s="12"/>
    </row>
    <row r="206" spans="26:27" x14ac:dyDescent="0.55000000000000004">
      <c r="Z206" s="12"/>
      <c r="AA206" s="12"/>
    </row>
    <row r="207" spans="26:27" x14ac:dyDescent="0.55000000000000004">
      <c r="Z207" s="12"/>
      <c r="AA207" s="12"/>
    </row>
    <row r="208" spans="26:27" x14ac:dyDescent="0.55000000000000004">
      <c r="Z208" s="12"/>
      <c r="AA208" s="12"/>
    </row>
    <row r="209" spans="26:27" x14ac:dyDescent="0.55000000000000004">
      <c r="Z209" s="12"/>
      <c r="AA209" s="12"/>
    </row>
    <row r="210" spans="26:27" x14ac:dyDescent="0.55000000000000004">
      <c r="Z210" s="12"/>
      <c r="AA210" s="12"/>
    </row>
    <row r="211" spans="26:27" x14ac:dyDescent="0.55000000000000004">
      <c r="Z211" s="12"/>
      <c r="AA211" s="12"/>
    </row>
    <row r="212" spans="26:27" x14ac:dyDescent="0.55000000000000004">
      <c r="Z212" s="12"/>
      <c r="AA212" s="12"/>
    </row>
    <row r="213" spans="26:27" x14ac:dyDescent="0.55000000000000004">
      <c r="Z213" s="12"/>
      <c r="AA213" s="12"/>
    </row>
    <row r="214" spans="26:27" x14ac:dyDescent="0.55000000000000004">
      <c r="Z214" s="12"/>
      <c r="AA214" s="12"/>
    </row>
    <row r="215" spans="26:27" x14ac:dyDescent="0.55000000000000004">
      <c r="Z215" s="12"/>
      <c r="AA215" s="12"/>
    </row>
    <row r="216" spans="26:27" x14ac:dyDescent="0.55000000000000004">
      <c r="Z216" s="12"/>
      <c r="AA216" s="12"/>
    </row>
    <row r="217" spans="26:27" x14ac:dyDescent="0.55000000000000004">
      <c r="Z217" s="12"/>
      <c r="AA217" s="12"/>
    </row>
    <row r="218" spans="26:27" x14ac:dyDescent="0.55000000000000004">
      <c r="Z218" s="12"/>
      <c r="AA218" s="12"/>
    </row>
    <row r="219" spans="26:27" x14ac:dyDescent="0.55000000000000004">
      <c r="Z219" s="12"/>
      <c r="AA219" s="12"/>
    </row>
    <row r="220" spans="26:27" x14ac:dyDescent="0.55000000000000004">
      <c r="Z220" s="12"/>
      <c r="AA220" s="12"/>
    </row>
    <row r="221" spans="26:27" x14ac:dyDescent="0.55000000000000004">
      <c r="Z221" s="12"/>
      <c r="AA221" s="12"/>
    </row>
    <row r="222" spans="26:27" x14ac:dyDescent="0.55000000000000004">
      <c r="Z222" s="12"/>
      <c r="AA222" s="12"/>
    </row>
    <row r="223" spans="26:27" x14ac:dyDescent="0.55000000000000004">
      <c r="Z223" s="12"/>
      <c r="AA223" s="12"/>
    </row>
  </sheetData>
  <autoFilter ref="A3:AC177">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3">
    <mergeCell ref="G4:M4"/>
    <mergeCell ref="S4:X4"/>
    <mergeCell ref="C4:F4"/>
    <mergeCell ref="A1:AB1"/>
    <mergeCell ref="C3:M3"/>
    <mergeCell ref="O3:Y3"/>
    <mergeCell ref="O4:R4"/>
    <mergeCell ref="Y4:Y5"/>
    <mergeCell ref="Z3:Z5"/>
    <mergeCell ref="A3:A5"/>
    <mergeCell ref="AA3:AA5"/>
    <mergeCell ref="AB3:AB5"/>
    <mergeCell ref="N3:N5"/>
  </mergeCells>
  <phoneticPr fontId="4" type="noConversion"/>
  <conditionalFormatting sqref="Z55">
    <cfRule type="cellIs" dxfId="23" priority="5" operator="lessThan">
      <formula>-20</formula>
    </cfRule>
    <cfRule type="cellIs" dxfId="22" priority="6" operator="greaterThan">
      <formula>20</formula>
    </cfRule>
  </conditionalFormatting>
  <conditionalFormatting sqref="AA6:AB177">
    <cfRule type="cellIs" dxfId="21" priority="3" operator="lessThan">
      <formula>-20</formula>
    </cfRule>
    <cfRule type="cellIs" dxfId="20" priority="4" operator="greaterThan">
      <formula>20</formula>
    </cfRule>
  </conditionalFormatting>
  <conditionalFormatting sqref="Z6:Z177">
    <cfRule type="cellIs" dxfId="19" priority="1" operator="lessThan">
      <formula>-20</formula>
    </cfRule>
    <cfRule type="cellIs" dxfId="18" priority="2" operator="greaterThan">
      <formula>20</formula>
    </cfRule>
  </conditionalFormatting>
  <pageMargins left="1.1000000000000001" right="0.3" top="1" bottom="0.5" header="0.5" footer="0.25"/>
  <pageSetup paperSize="5" scale="32" fitToHeight="0" orientation="landscape"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AC223"/>
  <sheetViews>
    <sheetView view="pageBreakPreview" zoomScale="85" zoomScaleNormal="75" zoomScaleSheetLayoutView="85" zoomScalePageLayoutView="10" workbookViewId="0">
      <pane xSplit="2" ySplit="5" topLeftCell="C6" activePane="bottomRight" state="frozen"/>
      <selection pane="topRight" activeCell="C1" sqref="C1"/>
      <selection pane="bottomLeft" activeCell="A6" sqref="A6"/>
      <selection pane="bottomRight" activeCell="C46" sqref="C46"/>
    </sheetView>
  </sheetViews>
  <sheetFormatPr defaultRowHeight="24" x14ac:dyDescent="0.55000000000000004"/>
  <cols>
    <col min="1" max="1" width="50.85546875" style="12" customWidth="1"/>
    <col min="2" max="2" width="14.28515625" style="12" customWidth="1"/>
    <col min="3" max="3" width="19.5703125" style="12" customWidth="1"/>
    <col min="4" max="5" width="17.7109375" style="12" customWidth="1"/>
    <col min="6" max="6" width="21.5703125" style="12" customWidth="1"/>
    <col min="7" max="11" width="17.7109375" style="12" customWidth="1"/>
    <col min="12" max="12" width="20.85546875" style="12" customWidth="1"/>
    <col min="13" max="13" width="18.85546875" style="12" bestFit="1" customWidth="1"/>
    <col min="14" max="14" width="17.7109375" style="12" hidden="1" customWidth="1"/>
    <col min="15" max="15" width="19.7109375" style="12" customWidth="1"/>
    <col min="16" max="17" width="17.7109375" style="12" customWidth="1"/>
    <col min="18" max="18" width="19" style="12" customWidth="1"/>
    <col min="19" max="21" width="17.7109375" style="12" customWidth="1"/>
    <col min="22" max="22" width="15.7109375" style="12" customWidth="1"/>
    <col min="23" max="23" width="17.140625" style="12" customWidth="1"/>
    <col min="24" max="24" width="19.140625" style="12" customWidth="1"/>
    <col min="25" max="25" width="21.85546875" style="18" customWidth="1"/>
    <col min="26" max="26" width="11.42578125" style="18" customWidth="1"/>
    <col min="27" max="27" width="12.140625" style="18" customWidth="1"/>
    <col min="28" max="28" width="11.42578125" style="12" customWidth="1"/>
    <col min="29" max="16384" width="9.140625" style="12"/>
  </cols>
  <sheetData>
    <row r="1" spans="1:29" x14ac:dyDescent="0.55000000000000004">
      <c r="A1" s="434" t="s">
        <v>1550</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row>
    <row r="2" spans="1:29" x14ac:dyDescent="0.55000000000000004">
      <c r="A2" s="42" t="s">
        <v>75</v>
      </c>
      <c r="B2" s="42"/>
      <c r="I2" s="16"/>
      <c r="AB2" s="43" t="s">
        <v>343</v>
      </c>
    </row>
    <row r="3" spans="1:29" ht="23.25" customHeight="1" x14ac:dyDescent="0.55000000000000004">
      <c r="A3" s="451"/>
      <c r="B3" s="103"/>
      <c r="C3" s="417" t="s">
        <v>1296</v>
      </c>
      <c r="D3" s="418"/>
      <c r="E3" s="418"/>
      <c r="F3" s="418"/>
      <c r="G3" s="418"/>
      <c r="H3" s="418"/>
      <c r="I3" s="418"/>
      <c r="J3" s="418"/>
      <c r="K3" s="418"/>
      <c r="L3" s="418"/>
      <c r="M3" s="419"/>
      <c r="N3" s="351" t="s">
        <v>338</v>
      </c>
      <c r="O3" s="417" t="s">
        <v>1549</v>
      </c>
      <c r="P3" s="418"/>
      <c r="Q3" s="418"/>
      <c r="R3" s="418"/>
      <c r="S3" s="418"/>
      <c r="T3" s="418"/>
      <c r="U3" s="418"/>
      <c r="V3" s="418"/>
      <c r="W3" s="418"/>
      <c r="X3" s="418"/>
      <c r="Y3" s="419"/>
      <c r="Z3" s="447"/>
      <c r="AA3" s="447"/>
      <c r="AB3" s="447"/>
      <c r="AC3" s="12" t="s">
        <v>1409</v>
      </c>
    </row>
    <row r="4" spans="1:29" ht="21" customHeight="1" x14ac:dyDescent="0.55000000000000004">
      <c r="A4" s="452"/>
      <c r="B4" s="104"/>
      <c r="C4" s="417" t="s">
        <v>339</v>
      </c>
      <c r="D4" s="418"/>
      <c r="E4" s="418"/>
      <c r="F4" s="419"/>
      <c r="G4" s="418" t="s">
        <v>342</v>
      </c>
      <c r="H4" s="417"/>
      <c r="I4" s="418"/>
      <c r="J4" s="418"/>
      <c r="K4" s="418"/>
      <c r="L4" s="418"/>
      <c r="M4" s="419"/>
      <c r="N4" s="435"/>
      <c r="O4" s="450" t="s">
        <v>339</v>
      </c>
      <c r="P4" s="418"/>
      <c r="Q4" s="418"/>
      <c r="R4" s="419"/>
      <c r="S4" s="418" t="s">
        <v>342</v>
      </c>
      <c r="T4" s="417"/>
      <c r="U4" s="418"/>
      <c r="V4" s="418"/>
      <c r="W4" s="418"/>
      <c r="X4" s="418"/>
      <c r="Y4" s="419"/>
      <c r="Z4" s="448"/>
      <c r="AA4" s="448"/>
      <c r="AB4" s="448"/>
      <c r="AC4" s="12" t="s">
        <v>1409</v>
      </c>
    </row>
    <row r="5" spans="1:29" ht="139.5" customHeight="1" x14ac:dyDescent="0.55000000000000004">
      <c r="A5" s="449" t="s">
        <v>1634</v>
      </c>
      <c r="B5" s="350"/>
      <c r="C5" s="348" t="s">
        <v>1288</v>
      </c>
      <c r="D5" s="44" t="s">
        <v>1289</v>
      </c>
      <c r="E5" s="44" t="s">
        <v>1290</v>
      </c>
      <c r="F5" s="348" t="s">
        <v>341</v>
      </c>
      <c r="G5" s="348" t="s">
        <v>1293</v>
      </c>
      <c r="H5" s="348" t="s">
        <v>1291</v>
      </c>
      <c r="I5" s="348" t="s">
        <v>1292</v>
      </c>
      <c r="J5" s="348" t="s">
        <v>1294</v>
      </c>
      <c r="K5" s="348" t="s">
        <v>1295</v>
      </c>
      <c r="L5" s="348" t="s">
        <v>341</v>
      </c>
      <c r="M5" s="349" t="s">
        <v>1399</v>
      </c>
      <c r="N5" s="436"/>
      <c r="O5" s="441" t="s">
        <v>1288</v>
      </c>
      <c r="P5" s="44" t="s">
        <v>1289</v>
      </c>
      <c r="Q5" s="44" t="s">
        <v>1290</v>
      </c>
      <c r="R5" s="348" t="s">
        <v>341</v>
      </c>
      <c r="S5" s="348" t="s">
        <v>1293</v>
      </c>
      <c r="T5" s="348" t="s">
        <v>1291</v>
      </c>
      <c r="U5" s="348" t="s">
        <v>1292</v>
      </c>
      <c r="V5" s="348" t="s">
        <v>1295</v>
      </c>
      <c r="W5" s="348" t="s">
        <v>1294</v>
      </c>
      <c r="X5" s="348" t="s">
        <v>341</v>
      </c>
      <c r="Y5" s="349" t="s">
        <v>1399</v>
      </c>
      <c r="Z5" s="449" t="s">
        <v>301</v>
      </c>
      <c r="AA5" s="449" t="s">
        <v>302</v>
      </c>
      <c r="AB5" s="449" t="s">
        <v>303</v>
      </c>
      <c r="AC5" s="12" t="s">
        <v>1409</v>
      </c>
    </row>
    <row r="6" spans="1:29" hidden="1" x14ac:dyDescent="0.55000000000000004">
      <c r="A6" s="269" t="s">
        <v>340</v>
      </c>
      <c r="B6" s="101"/>
      <c r="C6" s="116">
        <f t="shared" ref="C6:E6" si="0">C7+C86+C89+C93+C108+C120+C97</f>
        <v>3498271854.6500001</v>
      </c>
      <c r="D6" s="116">
        <f t="shared" si="0"/>
        <v>185095868.01000002</v>
      </c>
      <c r="E6" s="116">
        <f t="shared" si="0"/>
        <v>3860558.9299999997</v>
      </c>
      <c r="F6" s="116">
        <f t="shared" ref="F6" si="1">F7+F86+F89+F93+F97+F108+F120</f>
        <v>188956426.94</v>
      </c>
      <c r="G6" s="116">
        <f>G7+G86+G89+G93+G108+G120+G97</f>
        <v>625144381.52999985</v>
      </c>
      <c r="H6" s="116">
        <f t="shared" ref="H6:K6" si="2">H7+H86+H89+H93+H108+H120+H97</f>
        <v>161664602.91</v>
      </c>
      <c r="I6" s="116">
        <f t="shared" si="2"/>
        <v>112831047.86000001</v>
      </c>
      <c r="J6" s="116">
        <f t="shared" si="2"/>
        <v>1474600</v>
      </c>
      <c r="K6" s="116">
        <f t="shared" si="2"/>
        <v>250114.96</v>
      </c>
      <c r="L6" s="116">
        <f>L7+L86+L89+L93+L97+L108+L120</f>
        <v>901364747.25999975</v>
      </c>
      <c r="M6" s="116">
        <f>M7+M86+M89+M93+M97+M108+M120</f>
        <v>1090321174.1999998</v>
      </c>
      <c r="N6" s="437" t="s">
        <v>347</v>
      </c>
      <c r="O6" s="442">
        <f t="shared" ref="O6:Q6" si="3">O7+O86+O89+O93+O108+O120+O97</f>
        <v>3648183380.2400007</v>
      </c>
      <c r="P6" s="116">
        <f t="shared" si="3"/>
        <v>197338420.06999999</v>
      </c>
      <c r="Q6" s="116">
        <f t="shared" si="3"/>
        <v>346739.29</v>
      </c>
      <c r="R6" s="116">
        <f>R7+R86+R89+R93+R97+R108+R120</f>
        <v>197685159.36000001</v>
      </c>
      <c r="S6" s="116">
        <f>S7+S86+S89+S93+S108+S120+S97</f>
        <v>664370482.21000004</v>
      </c>
      <c r="T6" s="116">
        <f t="shared" ref="T6:W6" si="4">T7+T86+T89+T93+T108+T120+T97</f>
        <v>163867005.12000003</v>
      </c>
      <c r="U6" s="116">
        <f t="shared" si="4"/>
        <v>124631924.17</v>
      </c>
      <c r="V6" s="116">
        <f>V7+V86+V89+V93+V108+V120+V97</f>
        <v>1539660</v>
      </c>
      <c r="W6" s="116">
        <f t="shared" si="4"/>
        <v>682557.60000000009</v>
      </c>
      <c r="X6" s="116">
        <f t="shared" ref="X6" si="5">X7+X86+X89+X93+X97+X108+X120</f>
        <v>955091629.10000014</v>
      </c>
      <c r="Y6" s="116">
        <f>Y7+Y86+Y89+Y93+Y97+Y108+Y120</f>
        <v>1152776788.4599996</v>
      </c>
      <c r="Z6" s="208">
        <f>(R6-F6)*100/F6</f>
        <v>4.6194419323835341</v>
      </c>
      <c r="AA6" s="208">
        <f>(X6-L6)*100/L6</f>
        <v>5.9606149456500548</v>
      </c>
      <c r="AB6" s="208">
        <f>(Y6-M6)*100/M6</f>
        <v>5.7281850282165934</v>
      </c>
      <c r="AC6" s="12" t="s">
        <v>1409</v>
      </c>
    </row>
    <row r="7" spans="1:29" hidden="1" x14ac:dyDescent="0.55000000000000004">
      <c r="A7" s="270" t="s">
        <v>136</v>
      </c>
      <c r="B7" s="102"/>
      <c r="C7" s="47">
        <f>SUM(C8:C84)</f>
        <v>3290926187.3400002</v>
      </c>
      <c r="D7" s="47">
        <f>SUM(D8:D84)</f>
        <v>136621019.02000001</v>
      </c>
      <c r="E7" s="47">
        <f t="shared" ref="E7" si="6">SUM(E8:E84)</f>
        <v>3830969.6999999997</v>
      </c>
      <c r="F7" s="47">
        <f t="shared" ref="F7" si="7">SUM(F8:F84)</f>
        <v>140451988.72</v>
      </c>
      <c r="G7" s="47">
        <f>SUM(G8:G84)</f>
        <v>486776344.44999993</v>
      </c>
      <c r="H7" s="47">
        <f t="shared" ref="H7:K7" si="8">SUM(H8:H84)</f>
        <v>152862802.5</v>
      </c>
      <c r="I7" s="47">
        <f t="shared" si="8"/>
        <v>103615568.79000002</v>
      </c>
      <c r="J7" s="47">
        <f t="shared" si="8"/>
        <v>0</v>
      </c>
      <c r="K7" s="47">
        <f t="shared" si="8"/>
        <v>223294.96</v>
      </c>
      <c r="L7" s="47">
        <f>SUM(L8:L84)</f>
        <v>743478010.69999981</v>
      </c>
      <c r="M7" s="47">
        <f>SUM(M8:M84)</f>
        <v>883929999.41999984</v>
      </c>
      <c r="N7" s="438" t="s">
        <v>348</v>
      </c>
      <c r="O7" s="443">
        <f>SUM(O8:O84)</f>
        <v>3433401555.170001</v>
      </c>
      <c r="P7" s="47">
        <f t="shared" ref="P7:Q7" si="9">SUM(P8:P84)</f>
        <v>142252460.50999999</v>
      </c>
      <c r="Q7" s="47">
        <f t="shared" si="9"/>
        <v>343859.37</v>
      </c>
      <c r="R7" s="47">
        <f>SUM(R8:R84)</f>
        <v>142596319.88</v>
      </c>
      <c r="S7" s="47">
        <f>SUM(S8:S84)</f>
        <v>513411763.56000006</v>
      </c>
      <c r="T7" s="47">
        <f t="shared" ref="T7:W7" si="10">SUM(T8:T84)</f>
        <v>153645241.29000002</v>
      </c>
      <c r="U7" s="47">
        <f t="shared" si="10"/>
        <v>114101452.89</v>
      </c>
      <c r="V7" s="47">
        <f>SUM(V8:V84)</f>
        <v>1539660</v>
      </c>
      <c r="W7" s="47">
        <f t="shared" si="10"/>
        <v>499380</v>
      </c>
      <c r="X7" s="47">
        <f>SUM(X8:X84)</f>
        <v>783197497.74000001</v>
      </c>
      <c r="Y7" s="47">
        <f t="shared" ref="X7:Y7" si="11">SUM(Y8:Y84)</f>
        <v>925793817.61999965</v>
      </c>
      <c r="Z7" s="208">
        <f>(R7-F7)*100/F7</f>
        <v>1.5267360608719165</v>
      </c>
      <c r="AA7" s="208">
        <f>(X7-L7)*100/L7</f>
        <v>5.3423889433667968</v>
      </c>
      <c r="AB7" s="208">
        <f>(Y7-M7)*100/M7</f>
        <v>4.7361010744594259</v>
      </c>
      <c r="AC7" s="12" t="s">
        <v>1409</v>
      </c>
    </row>
    <row r="8" spans="1:29" hidden="1" x14ac:dyDescent="0.55000000000000004">
      <c r="A8" s="271" t="s">
        <v>137</v>
      </c>
      <c r="B8" s="102" t="str">
        <f t="shared" ref="B8:B71" si="12">RIGHT(A8,3)</f>
        <v>104</v>
      </c>
      <c r="C8" s="19">
        <v>19117369.309999999</v>
      </c>
      <c r="D8" s="19">
        <v>969680.48</v>
      </c>
      <c r="E8" s="19">
        <v>34</v>
      </c>
      <c r="F8" s="19">
        <f>SUM(D8:E8)</f>
        <v>969714.48</v>
      </c>
      <c r="G8" s="19">
        <v>2685987.29</v>
      </c>
      <c r="H8" s="19">
        <v>641935</v>
      </c>
      <c r="I8" s="19">
        <v>563694.94999999995</v>
      </c>
      <c r="J8" s="19">
        <v>0</v>
      </c>
      <c r="K8" s="19">
        <v>0</v>
      </c>
      <c r="L8" s="19">
        <f>SUM(G8:K8)</f>
        <v>3891617.24</v>
      </c>
      <c r="M8" s="19">
        <f>F8+L8</f>
        <v>4861331.7200000007</v>
      </c>
      <c r="N8" s="438" t="s">
        <v>349</v>
      </c>
      <c r="O8" s="444">
        <f>VLOOKUP($B8,'[3]table2groupgl_Pivot (2)'!$B$1:$M$152,2,FALSE)</f>
        <v>20039737.759999998</v>
      </c>
      <c r="P8" s="19">
        <f>VLOOKUP($B8,'[3]table2groupgl_Pivot (2)'!$B$1:$M$152,6,FALSE)</f>
        <v>905930.34000000032</v>
      </c>
      <c r="Q8" s="19">
        <f>VLOOKUP($B8,'[3]table2groupgl_Pivot (2)'!$B$1:$M$152,8,FALSE)</f>
        <v>0</v>
      </c>
      <c r="R8" s="19">
        <f>SUM(P8:Q8)</f>
        <v>905930.34000000032</v>
      </c>
      <c r="S8" s="19">
        <f>VLOOKUP($B8,'[3]table2groupgl_Pivot (2)'!$B$1:$M$152,5,FALSE)</f>
        <v>2431694.0399999996</v>
      </c>
      <c r="T8" s="19">
        <f>VLOOKUP($B8,'[3]table2groupgl_Pivot (2)'!$B$1:$M$152,3,FALSE)</f>
        <v>372620</v>
      </c>
      <c r="U8" s="19">
        <f>VLOOKUP($B8,'[3]table2groupgl_Pivot (2)'!$B$1:$M$152,4,FALSE)</f>
        <v>602305</v>
      </c>
      <c r="V8" s="19">
        <f>VLOOKUP($B8,'[3]table2groupgl_Pivot (2)'!$B$1:$M$152,9,FALSE)</f>
        <v>0</v>
      </c>
      <c r="W8" s="19">
        <f>VLOOKUP($B8,'[3]table2groupgl_Pivot (2)'!$B$1:$M$152,7,FALSE)</f>
        <v>0</v>
      </c>
      <c r="X8" s="19">
        <f t="shared" ref="X8:X39" si="13">SUM(S8:W8)</f>
        <v>3406619.0399999996</v>
      </c>
      <c r="Y8" s="19">
        <f>R8+X8</f>
        <v>4312549.38</v>
      </c>
      <c r="Z8" s="208">
        <f>(R8-F8)*100/F8</f>
        <v>-6.5776206621148594</v>
      </c>
      <c r="AA8" s="208">
        <f>(X8-L8)*100/L8</f>
        <v>-12.462638797437352</v>
      </c>
      <c r="AB8" s="208">
        <f>(Y8-M8)*100/M8</f>
        <v>-11.28872439916527</v>
      </c>
      <c r="AC8" s="12" t="s">
        <v>1409</v>
      </c>
    </row>
    <row r="9" spans="1:29" hidden="1" x14ac:dyDescent="0.55000000000000004">
      <c r="A9" s="271" t="s">
        <v>138</v>
      </c>
      <c r="B9" s="102" t="str">
        <f t="shared" si="12"/>
        <v>105</v>
      </c>
      <c r="C9" s="19">
        <v>22085731.740000006</v>
      </c>
      <c r="D9" s="19">
        <v>1399922.38</v>
      </c>
      <c r="E9" s="19">
        <v>12</v>
      </c>
      <c r="F9" s="19">
        <f t="shared" ref="F9:F39" si="14">SUM(D9:E9)</f>
        <v>1399934.38</v>
      </c>
      <c r="G9" s="19">
        <v>2736392.9400000004</v>
      </c>
      <c r="H9" s="19">
        <v>856593.4</v>
      </c>
      <c r="I9" s="19">
        <v>643559</v>
      </c>
      <c r="J9" s="19">
        <v>0</v>
      </c>
      <c r="K9" s="19">
        <v>0</v>
      </c>
      <c r="L9" s="19">
        <f t="shared" ref="L8:L39" si="15">SUM(G9:K9)</f>
        <v>4236545.34</v>
      </c>
      <c r="M9" s="19">
        <f>F9+L9</f>
        <v>5636479.7199999997</v>
      </c>
      <c r="N9" s="438" t="s">
        <v>350</v>
      </c>
      <c r="O9" s="444">
        <f>VLOOKUP($B9,'[3]table2groupgl_Pivot (2)'!$B$1:$M$152,2,FALSE)</f>
        <v>23382915.130000003</v>
      </c>
      <c r="P9" s="19">
        <f>VLOOKUP($B9,'[3]table2groupgl_Pivot (2)'!$B$1:$M$152,6,FALSE)</f>
        <v>1316437.9499999993</v>
      </c>
      <c r="Q9" s="19">
        <f>VLOOKUP($B9,'[3]table2groupgl_Pivot (2)'!$B$1:$M$152,8,FALSE)</f>
        <v>0</v>
      </c>
      <c r="R9" s="19">
        <f t="shared" ref="R8:R39" si="16">SUM(P9:Q9)</f>
        <v>1316437.9499999993</v>
      </c>
      <c r="S9" s="19">
        <f>VLOOKUP($B9,'[3]table2groupgl_Pivot (2)'!$B$1:$M$152,5,FALSE)</f>
        <v>2928091.9699999993</v>
      </c>
      <c r="T9" s="19">
        <f>VLOOKUP($B9,'[3]table2groupgl_Pivot (2)'!$B$1:$M$152,3,FALSE)</f>
        <v>625392</v>
      </c>
      <c r="U9" s="19">
        <f>VLOOKUP($B9,'[3]table2groupgl_Pivot (2)'!$B$1:$M$152,4,FALSE)</f>
        <v>648467.96</v>
      </c>
      <c r="V9" s="19">
        <f>VLOOKUP($B9,'[3]table2groupgl_Pivot (2)'!$B$1:$M$152,9,FALSE)</f>
        <v>0</v>
      </c>
      <c r="W9" s="19">
        <f>VLOOKUP($B9,'[3]table2groupgl_Pivot (2)'!$B$1:$M$152,7,FALSE)</f>
        <v>0</v>
      </c>
      <c r="X9" s="19">
        <f t="shared" si="13"/>
        <v>4201951.93</v>
      </c>
      <c r="Y9" s="19">
        <f>R9+X9</f>
        <v>5518389.879999999</v>
      </c>
      <c r="Z9" s="208">
        <f>(R9-F9)*100/F9</f>
        <v>-5.9643102700285597</v>
      </c>
      <c r="AA9" s="208">
        <f>(X9-L9)*100/L9</f>
        <v>-0.81654761660122233</v>
      </c>
      <c r="AB9" s="208">
        <f>(Y9-M9)*100/M9</f>
        <v>-2.0950991729994337</v>
      </c>
      <c r="AC9" s="12" t="s">
        <v>1409</v>
      </c>
    </row>
    <row r="10" spans="1:29" hidden="1" x14ac:dyDescent="0.55000000000000004">
      <c r="A10" s="271" t="s">
        <v>139</v>
      </c>
      <c r="B10" s="102" t="str">
        <f t="shared" si="12"/>
        <v>106</v>
      </c>
      <c r="C10" s="19">
        <v>24055116.820000004</v>
      </c>
      <c r="D10" s="19">
        <v>901989.85000000033</v>
      </c>
      <c r="E10" s="19">
        <v>3</v>
      </c>
      <c r="F10" s="19">
        <f t="shared" si="14"/>
        <v>901992.85000000033</v>
      </c>
      <c r="G10" s="19">
        <v>1572414.0500000003</v>
      </c>
      <c r="H10" s="19">
        <v>1695906.6</v>
      </c>
      <c r="I10" s="19">
        <v>650170</v>
      </c>
      <c r="J10" s="19">
        <v>0</v>
      </c>
      <c r="K10" s="19">
        <v>0</v>
      </c>
      <c r="L10" s="19">
        <f t="shared" si="15"/>
        <v>3918490.6500000004</v>
      </c>
      <c r="M10" s="19">
        <f>F10+L10</f>
        <v>4820483.5000000009</v>
      </c>
      <c r="N10" s="438" t="s">
        <v>351</v>
      </c>
      <c r="O10" s="444">
        <f>VLOOKUP($B10,'[3]table2groupgl_Pivot (2)'!$B$1:$M$152,2,FALSE)</f>
        <v>25739814.689999998</v>
      </c>
      <c r="P10" s="19">
        <f>VLOOKUP($B10,'[3]table2groupgl_Pivot (2)'!$B$1:$M$152,6,FALSE)</f>
        <v>966144.17999999993</v>
      </c>
      <c r="Q10" s="19">
        <f>VLOOKUP($B10,'[3]table2groupgl_Pivot (2)'!$B$1:$M$152,8,FALSE)</f>
        <v>0</v>
      </c>
      <c r="R10" s="19">
        <f t="shared" si="16"/>
        <v>966144.17999999993</v>
      </c>
      <c r="S10" s="19">
        <f>VLOOKUP($B10,'[3]table2groupgl_Pivot (2)'!$B$1:$M$152,5,FALSE)</f>
        <v>1596727.5899999996</v>
      </c>
      <c r="T10" s="19">
        <f>VLOOKUP($B10,'[3]table2groupgl_Pivot (2)'!$B$1:$M$152,3,FALSE)</f>
        <v>1855414.8</v>
      </c>
      <c r="U10" s="19">
        <f>VLOOKUP($B10,'[3]table2groupgl_Pivot (2)'!$B$1:$M$152,4,FALSE)</f>
        <v>675512</v>
      </c>
      <c r="V10" s="19">
        <f>VLOOKUP($B10,'[3]table2groupgl_Pivot (2)'!$B$1:$M$152,9,FALSE)</f>
        <v>0</v>
      </c>
      <c r="W10" s="19">
        <f>VLOOKUP($B10,'[3]table2groupgl_Pivot (2)'!$B$1:$M$152,7,FALSE)</f>
        <v>0</v>
      </c>
      <c r="X10" s="19">
        <f t="shared" si="13"/>
        <v>4127654.3899999997</v>
      </c>
      <c r="Y10" s="19">
        <f>R10+X10</f>
        <v>5093798.5699999994</v>
      </c>
      <c r="Z10" s="208">
        <f>(R10-F10)*100/F10</f>
        <v>7.1121772195865613</v>
      </c>
      <c r="AA10" s="208">
        <f>(X10-L10)*100/L10</f>
        <v>5.3378649761483867</v>
      </c>
      <c r="AB10" s="208">
        <f>(Y10-M10)*100/M10</f>
        <v>5.6698683856090035</v>
      </c>
      <c r="AC10" s="12" t="s">
        <v>1409</v>
      </c>
    </row>
    <row r="11" spans="1:29" hidden="1" x14ac:dyDescent="0.55000000000000004">
      <c r="A11" s="271" t="s">
        <v>140</v>
      </c>
      <c r="B11" s="102" t="str">
        <f t="shared" si="12"/>
        <v>107</v>
      </c>
      <c r="C11" s="19">
        <v>26186124.290000003</v>
      </c>
      <c r="D11" s="19">
        <v>1001344.8899999999</v>
      </c>
      <c r="E11" s="19">
        <v>26</v>
      </c>
      <c r="F11" s="19">
        <f t="shared" si="14"/>
        <v>1001370.8899999999</v>
      </c>
      <c r="G11" s="19">
        <v>3699486.21</v>
      </c>
      <c r="H11" s="19">
        <v>857310</v>
      </c>
      <c r="I11" s="19">
        <v>614162.22</v>
      </c>
      <c r="J11" s="19">
        <v>0</v>
      </c>
      <c r="K11" s="19">
        <v>0</v>
      </c>
      <c r="L11" s="19">
        <f t="shared" si="15"/>
        <v>5170958.43</v>
      </c>
      <c r="M11" s="19">
        <f>F11+L11</f>
        <v>6172329.3199999994</v>
      </c>
      <c r="N11" s="438" t="s">
        <v>352</v>
      </c>
      <c r="O11" s="444">
        <f>VLOOKUP($B11,'[3]table2groupgl_Pivot (2)'!$B$1:$M$152,2,FALSE)</f>
        <v>27055514.469999995</v>
      </c>
      <c r="P11" s="19">
        <f>VLOOKUP($B11,'[3]table2groupgl_Pivot (2)'!$B$1:$M$152,6,FALSE)</f>
        <v>903923.70999999985</v>
      </c>
      <c r="Q11" s="19">
        <f>VLOOKUP($B11,'[3]table2groupgl_Pivot (2)'!$B$1:$M$152,8,FALSE)</f>
        <v>0</v>
      </c>
      <c r="R11" s="19">
        <f t="shared" si="16"/>
        <v>903923.70999999985</v>
      </c>
      <c r="S11" s="19">
        <f>VLOOKUP($B11,'[3]table2groupgl_Pivot (2)'!$B$1:$M$152,5,FALSE)</f>
        <v>4085069.3599999994</v>
      </c>
      <c r="T11" s="19">
        <f>VLOOKUP($B11,'[3]table2groupgl_Pivot (2)'!$B$1:$M$152,3,FALSE)</f>
        <v>779620</v>
      </c>
      <c r="U11" s="19">
        <f>VLOOKUP($B11,'[3]table2groupgl_Pivot (2)'!$B$1:$M$152,4,FALSE)</f>
        <v>669671.19999999995</v>
      </c>
      <c r="V11" s="19">
        <f>VLOOKUP($B11,'[3]table2groupgl_Pivot (2)'!$B$1:$M$152,9,FALSE)</f>
        <v>0</v>
      </c>
      <c r="W11" s="19">
        <f>VLOOKUP($B11,'[3]table2groupgl_Pivot (2)'!$B$1:$M$152,7,FALSE)</f>
        <v>0</v>
      </c>
      <c r="X11" s="19">
        <f t="shared" si="13"/>
        <v>5534360.5599999996</v>
      </c>
      <c r="Y11" s="19">
        <f>R11+X11</f>
        <v>6438284.2699999996</v>
      </c>
      <c r="Z11" s="208">
        <f>(R11-F11)*100/F11</f>
        <v>-9.7313773521017843</v>
      </c>
      <c r="AA11" s="208">
        <f>(X11-L11)*100/L11</f>
        <v>7.0277519132947246</v>
      </c>
      <c r="AB11" s="208">
        <f>(Y11-M11)*100/M11</f>
        <v>4.3088263151843655</v>
      </c>
      <c r="AC11" s="12" t="s">
        <v>1409</v>
      </c>
    </row>
    <row r="12" spans="1:29" hidden="1" x14ac:dyDescent="0.55000000000000004">
      <c r="A12" s="271" t="s">
        <v>141</v>
      </c>
      <c r="B12" s="102" t="str">
        <f t="shared" si="12"/>
        <v>108</v>
      </c>
      <c r="C12" s="19">
        <v>49138033.649999999</v>
      </c>
      <c r="D12" s="19">
        <v>2112866.8199999998</v>
      </c>
      <c r="E12" s="19">
        <v>396.02</v>
      </c>
      <c r="F12" s="19">
        <f t="shared" si="14"/>
        <v>2113262.84</v>
      </c>
      <c r="G12" s="19">
        <v>6995873.4200000009</v>
      </c>
      <c r="H12" s="19">
        <v>1299805</v>
      </c>
      <c r="I12" s="19">
        <v>900657</v>
      </c>
      <c r="J12" s="19">
        <v>0</v>
      </c>
      <c r="K12" s="19">
        <v>0</v>
      </c>
      <c r="L12" s="19">
        <f t="shared" si="15"/>
        <v>9196335.4200000018</v>
      </c>
      <c r="M12" s="19">
        <f>F12+L12</f>
        <v>11309598.260000002</v>
      </c>
      <c r="N12" s="438" t="s">
        <v>353</v>
      </c>
      <c r="O12" s="444">
        <f>VLOOKUP($B12,'[3]table2groupgl_Pivot (2)'!$B$1:$M$152,2,FALSE)</f>
        <v>52299890.579999998</v>
      </c>
      <c r="P12" s="19">
        <f>VLOOKUP($B12,'[3]table2groupgl_Pivot (2)'!$B$1:$M$152,6,FALSE)</f>
        <v>2074754.4100000006</v>
      </c>
      <c r="Q12" s="19">
        <f>VLOOKUP($B12,'[3]table2groupgl_Pivot (2)'!$B$1:$M$152,8,FALSE)</f>
        <v>61</v>
      </c>
      <c r="R12" s="19">
        <f t="shared" si="16"/>
        <v>2074815.4100000006</v>
      </c>
      <c r="S12" s="19">
        <f>VLOOKUP($B12,'[3]table2groupgl_Pivot (2)'!$B$1:$M$152,5,FALSE)</f>
        <v>6180904.1600000001</v>
      </c>
      <c r="T12" s="19">
        <f>VLOOKUP($B12,'[3]table2groupgl_Pivot (2)'!$B$1:$M$152,3,FALSE)</f>
        <v>763504</v>
      </c>
      <c r="U12" s="19">
        <f>VLOOKUP($B12,'[3]table2groupgl_Pivot (2)'!$B$1:$M$152,4,FALSE)</f>
        <v>1218937.8</v>
      </c>
      <c r="V12" s="19">
        <f>VLOOKUP($B12,'[3]table2groupgl_Pivot (2)'!$B$1:$M$152,9,FALSE)</f>
        <v>0</v>
      </c>
      <c r="W12" s="19">
        <f>VLOOKUP($B12,'[3]table2groupgl_Pivot (2)'!$B$1:$M$152,7,FALSE)</f>
        <v>0</v>
      </c>
      <c r="X12" s="19">
        <f t="shared" si="13"/>
        <v>8163345.96</v>
      </c>
      <c r="Y12" s="19">
        <f>R12+X12</f>
        <v>10238161.370000001</v>
      </c>
      <c r="Z12" s="208">
        <f>(R12-F12)*100/F12</f>
        <v>-1.8193397088267182</v>
      </c>
      <c r="AA12" s="208">
        <f>(X12-L12)*100/L12</f>
        <v>-11.232620525709377</v>
      </c>
      <c r="AB12" s="208">
        <f>(Y12-M12)*100/M12</f>
        <v>-9.473695398973442</v>
      </c>
      <c r="AC12" s="12" t="s">
        <v>1409</v>
      </c>
    </row>
    <row r="13" spans="1:29" hidden="1" x14ac:dyDescent="0.55000000000000004">
      <c r="A13" s="271" t="s">
        <v>142</v>
      </c>
      <c r="B13" s="102" t="str">
        <f t="shared" si="12"/>
        <v>109</v>
      </c>
      <c r="C13" s="19">
        <v>30385545.069999993</v>
      </c>
      <c r="D13" s="19">
        <v>912031.10999999964</v>
      </c>
      <c r="E13" s="19">
        <v>9</v>
      </c>
      <c r="F13" s="19">
        <f t="shared" si="14"/>
        <v>912040.10999999964</v>
      </c>
      <c r="G13" s="19">
        <v>2824404.2700000009</v>
      </c>
      <c r="H13" s="19">
        <v>932940</v>
      </c>
      <c r="I13" s="19">
        <v>810632</v>
      </c>
      <c r="J13" s="19">
        <v>0</v>
      </c>
      <c r="K13" s="19">
        <v>0</v>
      </c>
      <c r="L13" s="19">
        <f t="shared" si="15"/>
        <v>4567976.2700000014</v>
      </c>
      <c r="M13" s="19">
        <f>F13+L13</f>
        <v>5480016.3800000008</v>
      </c>
      <c r="N13" s="438" t="s">
        <v>354</v>
      </c>
      <c r="O13" s="444">
        <f>VLOOKUP($B13,'[3]table2groupgl_Pivot (2)'!$B$1:$M$152,2,FALSE)</f>
        <v>32226314.690000001</v>
      </c>
      <c r="P13" s="19">
        <f>VLOOKUP($B13,'[3]table2groupgl_Pivot (2)'!$B$1:$M$152,6,FALSE)</f>
        <v>1038806.7799999999</v>
      </c>
      <c r="Q13" s="19">
        <f>VLOOKUP($B13,'[3]table2groupgl_Pivot (2)'!$B$1:$M$152,8,FALSE)</f>
        <v>25</v>
      </c>
      <c r="R13" s="19">
        <f t="shared" si="16"/>
        <v>1038831.7799999999</v>
      </c>
      <c r="S13" s="19">
        <f>VLOOKUP($B13,'[3]table2groupgl_Pivot (2)'!$B$1:$M$152,5,FALSE)</f>
        <v>3383956.29</v>
      </c>
      <c r="T13" s="19">
        <f>VLOOKUP($B13,'[3]table2groupgl_Pivot (2)'!$B$1:$M$152,3,FALSE)</f>
        <v>699849</v>
      </c>
      <c r="U13" s="19">
        <f>VLOOKUP($B13,'[3]table2groupgl_Pivot (2)'!$B$1:$M$152,4,FALSE)</f>
        <v>805060</v>
      </c>
      <c r="V13" s="19">
        <f>VLOOKUP($B13,'[3]table2groupgl_Pivot (2)'!$B$1:$M$152,9,FALSE)</f>
        <v>0</v>
      </c>
      <c r="W13" s="19">
        <f>VLOOKUP($B13,'[3]table2groupgl_Pivot (2)'!$B$1:$M$152,7,FALSE)</f>
        <v>0</v>
      </c>
      <c r="X13" s="19">
        <f t="shared" si="13"/>
        <v>4888865.29</v>
      </c>
      <c r="Y13" s="19">
        <f>R13+X13</f>
        <v>5927697.0700000003</v>
      </c>
      <c r="Z13" s="208">
        <f>(R13-F13)*100/F13</f>
        <v>13.901983981822941</v>
      </c>
      <c r="AA13" s="208">
        <f>(X13-L13)*100/L13</f>
        <v>7.024752341806682</v>
      </c>
      <c r="AB13" s="208">
        <f>(Y13-M13)*100/M13</f>
        <v>8.1693312383858139</v>
      </c>
      <c r="AC13" s="12" t="s">
        <v>1409</v>
      </c>
    </row>
    <row r="14" spans="1:29" hidden="1" x14ac:dyDescent="0.55000000000000004">
      <c r="A14" s="271" t="s">
        <v>143</v>
      </c>
      <c r="B14" s="102" t="str">
        <f t="shared" si="12"/>
        <v>110</v>
      </c>
      <c r="C14" s="19">
        <v>44563833.039999999</v>
      </c>
      <c r="D14" s="19">
        <v>2174349.310000001</v>
      </c>
      <c r="E14" s="19">
        <v>2338.7399999999998</v>
      </c>
      <c r="F14" s="19">
        <f t="shared" si="14"/>
        <v>2176688.0500000012</v>
      </c>
      <c r="G14" s="19">
        <v>5330969.3400000008</v>
      </c>
      <c r="H14" s="19">
        <v>1595845</v>
      </c>
      <c r="I14" s="19">
        <v>1304409</v>
      </c>
      <c r="J14" s="19">
        <v>0</v>
      </c>
      <c r="K14" s="19">
        <v>0</v>
      </c>
      <c r="L14" s="19">
        <f t="shared" si="15"/>
        <v>8231223.3400000008</v>
      </c>
      <c r="M14" s="19">
        <f>F14+L14</f>
        <v>10407911.390000002</v>
      </c>
      <c r="N14" s="438" t="s">
        <v>355</v>
      </c>
      <c r="O14" s="444">
        <f>VLOOKUP($B14,'[3]table2groupgl_Pivot (2)'!$B$1:$M$152,2,FALSE)</f>
        <v>45159197.82</v>
      </c>
      <c r="P14" s="19">
        <f>VLOOKUP($B14,'[3]table2groupgl_Pivot (2)'!$B$1:$M$152,6,FALSE)</f>
        <v>2188495.75</v>
      </c>
      <c r="Q14" s="19">
        <f>VLOOKUP($B14,'[3]table2groupgl_Pivot (2)'!$B$1:$M$152,8,FALSE)</f>
        <v>20</v>
      </c>
      <c r="R14" s="19">
        <f t="shared" si="16"/>
        <v>2188515.75</v>
      </c>
      <c r="S14" s="19">
        <f>VLOOKUP($B14,'[3]table2groupgl_Pivot (2)'!$B$1:$M$152,5,FALSE)</f>
        <v>5463672.4900000002</v>
      </c>
      <c r="T14" s="19">
        <f>VLOOKUP($B14,'[3]table2groupgl_Pivot (2)'!$B$1:$M$152,3,FALSE)</f>
        <v>1432063</v>
      </c>
      <c r="U14" s="19">
        <f>VLOOKUP($B14,'[3]table2groupgl_Pivot (2)'!$B$1:$M$152,4,FALSE)</f>
        <v>1552526</v>
      </c>
      <c r="V14" s="19">
        <f>VLOOKUP($B14,'[3]table2groupgl_Pivot (2)'!$B$1:$M$152,9,FALSE)</f>
        <v>0</v>
      </c>
      <c r="W14" s="19">
        <f>VLOOKUP($B14,'[3]table2groupgl_Pivot (2)'!$B$1:$M$152,7,FALSE)</f>
        <v>0</v>
      </c>
      <c r="X14" s="19">
        <f t="shared" si="13"/>
        <v>8448261.4900000002</v>
      </c>
      <c r="Y14" s="19">
        <f>R14+X14</f>
        <v>10636777.24</v>
      </c>
      <c r="Z14" s="208">
        <f>(R14-F14)*100/F14</f>
        <v>0.54338057306828058</v>
      </c>
      <c r="AA14" s="208">
        <f>(X14-L14)*100/L14</f>
        <v>2.6367666267211192</v>
      </c>
      <c r="AB14" s="208">
        <f>(Y14-M14)*100/M14</f>
        <v>2.1989604006418979</v>
      </c>
      <c r="AC14" s="12" t="s">
        <v>1409</v>
      </c>
    </row>
    <row r="15" spans="1:29" hidden="1" x14ac:dyDescent="0.55000000000000004">
      <c r="A15" s="271" t="s">
        <v>144</v>
      </c>
      <c r="B15" s="102" t="str">
        <f t="shared" si="12"/>
        <v>111</v>
      </c>
      <c r="C15" s="19">
        <v>26150925.159999996</v>
      </c>
      <c r="D15" s="19">
        <v>1118096.99</v>
      </c>
      <c r="E15" s="19">
        <v>7</v>
      </c>
      <c r="F15" s="19">
        <f t="shared" si="14"/>
        <v>1118103.99</v>
      </c>
      <c r="G15" s="19">
        <v>2922728.71</v>
      </c>
      <c r="H15" s="19">
        <v>744480</v>
      </c>
      <c r="I15" s="19">
        <v>404787</v>
      </c>
      <c r="J15" s="19">
        <v>0</v>
      </c>
      <c r="K15" s="19">
        <v>0</v>
      </c>
      <c r="L15" s="19">
        <f t="shared" si="15"/>
        <v>4071995.71</v>
      </c>
      <c r="M15" s="19">
        <f>F15+L15</f>
        <v>5190099.7</v>
      </c>
      <c r="N15" s="438" t="s">
        <v>356</v>
      </c>
      <c r="O15" s="444">
        <f>VLOOKUP($B15,'[3]table2groupgl_Pivot (2)'!$B$1:$M$152,2,FALSE)</f>
        <v>28325795.760000002</v>
      </c>
      <c r="P15" s="19">
        <f>VLOOKUP($B15,'[3]table2groupgl_Pivot (2)'!$B$1:$M$152,6,FALSE)</f>
        <v>1188888.47</v>
      </c>
      <c r="Q15" s="19">
        <f>VLOOKUP($B15,'[3]table2groupgl_Pivot (2)'!$B$1:$M$152,8,FALSE)</f>
        <v>0</v>
      </c>
      <c r="R15" s="19">
        <f t="shared" si="16"/>
        <v>1188888.47</v>
      </c>
      <c r="S15" s="19">
        <f>VLOOKUP($B15,'[3]table2groupgl_Pivot (2)'!$B$1:$M$152,5,FALSE)</f>
        <v>2990107.1299999994</v>
      </c>
      <c r="T15" s="19">
        <f>VLOOKUP($B15,'[3]table2groupgl_Pivot (2)'!$B$1:$M$152,3,FALSE)</f>
        <v>503830</v>
      </c>
      <c r="U15" s="19">
        <f>VLOOKUP($B15,'[3]table2groupgl_Pivot (2)'!$B$1:$M$152,4,FALSE)</f>
        <v>472158</v>
      </c>
      <c r="V15" s="19">
        <f>VLOOKUP($B15,'[3]table2groupgl_Pivot (2)'!$B$1:$M$152,9,FALSE)</f>
        <v>0</v>
      </c>
      <c r="W15" s="19">
        <f>VLOOKUP($B15,'[3]table2groupgl_Pivot (2)'!$B$1:$M$152,7,FALSE)</f>
        <v>0</v>
      </c>
      <c r="X15" s="19">
        <f t="shared" si="13"/>
        <v>3966095.1299999994</v>
      </c>
      <c r="Y15" s="19">
        <f>R15+X15</f>
        <v>5154983.5999999996</v>
      </c>
      <c r="Z15" s="208">
        <f>(R15-F15)*100/F15</f>
        <v>6.3307599859293928</v>
      </c>
      <c r="AA15" s="208">
        <f>(X15-L15)*100/L15</f>
        <v>-2.600704606341556</v>
      </c>
      <c r="AB15" s="208">
        <f>(Y15-M15)*100/M15</f>
        <v>-0.67659779252411201</v>
      </c>
      <c r="AC15" s="12" t="s">
        <v>1409</v>
      </c>
    </row>
    <row r="16" spans="1:29" hidden="1" x14ac:dyDescent="0.55000000000000004">
      <c r="A16" s="271" t="s">
        <v>145</v>
      </c>
      <c r="B16" s="102" t="str">
        <f t="shared" si="12"/>
        <v>112</v>
      </c>
      <c r="C16" s="19">
        <v>25786400.73</v>
      </c>
      <c r="D16" s="19">
        <v>1639367.8299999996</v>
      </c>
      <c r="E16" s="19">
        <v>0</v>
      </c>
      <c r="F16" s="19">
        <f t="shared" si="14"/>
        <v>1639367.8299999996</v>
      </c>
      <c r="G16" s="19">
        <v>4388588.9200000009</v>
      </c>
      <c r="H16" s="19">
        <v>1282799</v>
      </c>
      <c r="I16" s="19">
        <v>601103</v>
      </c>
      <c r="J16" s="19">
        <v>0</v>
      </c>
      <c r="K16" s="19">
        <v>0</v>
      </c>
      <c r="L16" s="19">
        <f t="shared" si="15"/>
        <v>6272490.9200000009</v>
      </c>
      <c r="M16" s="19">
        <f>F16+L16</f>
        <v>7911858.75</v>
      </c>
      <c r="N16" s="438" t="s">
        <v>357</v>
      </c>
      <c r="O16" s="444">
        <f>VLOOKUP($B16,'[3]table2groupgl_Pivot (2)'!$B$1:$M$152,2,FALSE)</f>
        <v>27697430.859999999</v>
      </c>
      <c r="P16" s="19">
        <f>VLOOKUP($B16,'[3]table2groupgl_Pivot (2)'!$B$1:$M$152,6,FALSE)</f>
        <v>1466299.44</v>
      </c>
      <c r="Q16" s="19">
        <f>VLOOKUP($B16,'[3]table2groupgl_Pivot (2)'!$B$1:$M$152,8,FALSE)</f>
        <v>0</v>
      </c>
      <c r="R16" s="19">
        <f t="shared" si="16"/>
        <v>1466299.44</v>
      </c>
      <c r="S16" s="19">
        <f>VLOOKUP($B16,'[3]table2groupgl_Pivot (2)'!$B$1:$M$152,5,FALSE)</f>
        <v>4204128.25</v>
      </c>
      <c r="T16" s="19">
        <f>VLOOKUP($B16,'[3]table2groupgl_Pivot (2)'!$B$1:$M$152,3,FALSE)</f>
        <v>728185</v>
      </c>
      <c r="U16" s="19">
        <f>VLOOKUP($B16,'[3]table2groupgl_Pivot (2)'!$B$1:$M$152,4,FALSE)</f>
        <v>682822</v>
      </c>
      <c r="V16" s="19">
        <f>VLOOKUP($B16,'[3]table2groupgl_Pivot (2)'!$B$1:$M$152,9,FALSE)</f>
        <v>0</v>
      </c>
      <c r="W16" s="19">
        <f>VLOOKUP($B16,'[3]table2groupgl_Pivot (2)'!$B$1:$M$152,7,FALSE)</f>
        <v>0</v>
      </c>
      <c r="X16" s="19">
        <f t="shared" si="13"/>
        <v>5615135.25</v>
      </c>
      <c r="Y16" s="19">
        <f>R16+X16</f>
        <v>7081434.6899999995</v>
      </c>
      <c r="Z16" s="208">
        <f>(R16-F16)*100/F16</f>
        <v>-10.557020019113081</v>
      </c>
      <c r="AA16" s="208">
        <f>(X16-L16)*100/L16</f>
        <v>-10.47997802442416</v>
      </c>
      <c r="AB16" s="208">
        <f>(Y16-M16)*100/M16</f>
        <v>-10.495941424636792</v>
      </c>
      <c r="AC16" s="12" t="s">
        <v>1409</v>
      </c>
    </row>
    <row r="17" spans="1:29" hidden="1" x14ac:dyDescent="0.55000000000000004">
      <c r="A17" s="271" t="s">
        <v>146</v>
      </c>
      <c r="B17" s="102" t="str">
        <f t="shared" si="12"/>
        <v>113</v>
      </c>
      <c r="C17" s="19">
        <v>40716434.390000008</v>
      </c>
      <c r="D17" s="19">
        <v>1313190.6500000001</v>
      </c>
      <c r="E17" s="19">
        <v>10084.48</v>
      </c>
      <c r="F17" s="19">
        <f t="shared" si="14"/>
        <v>1323275.1300000001</v>
      </c>
      <c r="G17" s="19">
        <v>4932516.5</v>
      </c>
      <c r="H17" s="19">
        <v>1289980</v>
      </c>
      <c r="I17" s="19">
        <v>933365</v>
      </c>
      <c r="J17" s="19">
        <v>0</v>
      </c>
      <c r="K17" s="19">
        <v>0</v>
      </c>
      <c r="L17" s="19">
        <f t="shared" si="15"/>
        <v>7155861.5</v>
      </c>
      <c r="M17" s="19">
        <f>F17+L17</f>
        <v>8479136.6300000008</v>
      </c>
      <c r="N17" s="438" t="s">
        <v>358</v>
      </c>
      <c r="O17" s="444">
        <f>VLOOKUP($B17,'[3]table2groupgl_Pivot (2)'!$B$1:$M$152,2,FALSE)</f>
        <v>44230253.590000004</v>
      </c>
      <c r="P17" s="19">
        <f>VLOOKUP($B17,'[3]table2groupgl_Pivot (2)'!$B$1:$M$152,6,FALSE)</f>
        <v>1108169.9699999997</v>
      </c>
      <c r="Q17" s="19">
        <f>VLOOKUP($B17,'[3]table2groupgl_Pivot (2)'!$B$1:$M$152,8,FALSE)</f>
        <v>0</v>
      </c>
      <c r="R17" s="19">
        <f t="shared" si="16"/>
        <v>1108169.9699999997</v>
      </c>
      <c r="S17" s="19">
        <f>VLOOKUP($B17,'[3]table2groupgl_Pivot (2)'!$B$1:$M$152,5,FALSE)</f>
        <v>5444376.8999999994</v>
      </c>
      <c r="T17" s="19">
        <f>VLOOKUP($B17,'[3]table2groupgl_Pivot (2)'!$B$1:$M$152,3,FALSE)</f>
        <v>1262584</v>
      </c>
      <c r="U17" s="19">
        <f>VLOOKUP($B17,'[3]table2groupgl_Pivot (2)'!$B$1:$M$152,4,FALSE)</f>
        <v>942792</v>
      </c>
      <c r="V17" s="19">
        <f>VLOOKUP($B17,'[3]table2groupgl_Pivot (2)'!$B$1:$M$152,9,FALSE)</f>
        <v>0</v>
      </c>
      <c r="W17" s="19">
        <f>VLOOKUP($B17,'[3]table2groupgl_Pivot (2)'!$B$1:$M$152,7,FALSE)</f>
        <v>0</v>
      </c>
      <c r="X17" s="19">
        <f t="shared" si="13"/>
        <v>7649752.8999999994</v>
      </c>
      <c r="Y17" s="19">
        <f>R17+X17</f>
        <v>8757922.8699999992</v>
      </c>
      <c r="Z17" s="208">
        <f>(R17-F17)*100/F17</f>
        <v>-16.255512940834937</v>
      </c>
      <c r="AA17" s="208">
        <f>(X17-L17)*100/L17</f>
        <v>6.9019139065226378</v>
      </c>
      <c r="AB17" s="208">
        <f>(Y17-M17)*100/M17</f>
        <v>3.2879083350730052</v>
      </c>
      <c r="AC17" s="12" t="s">
        <v>1409</v>
      </c>
    </row>
    <row r="18" spans="1:29" x14ac:dyDescent="0.55000000000000004">
      <c r="A18" s="271" t="s">
        <v>147</v>
      </c>
      <c r="B18" s="102" t="str">
        <f t="shared" si="12"/>
        <v>114</v>
      </c>
      <c r="C18" s="19">
        <v>35048936.020000003</v>
      </c>
      <c r="D18" s="19">
        <v>1145920.4500000002</v>
      </c>
      <c r="E18" s="19">
        <v>2508.73</v>
      </c>
      <c r="F18" s="19">
        <f t="shared" si="14"/>
        <v>1148429.1800000002</v>
      </c>
      <c r="G18" s="19">
        <v>6773340.9600000009</v>
      </c>
      <c r="H18" s="19">
        <v>1143888</v>
      </c>
      <c r="I18" s="19">
        <v>1349956</v>
      </c>
      <c r="J18" s="19">
        <v>0</v>
      </c>
      <c r="K18" s="19">
        <v>60000</v>
      </c>
      <c r="L18" s="19">
        <f t="shared" si="15"/>
        <v>9327184.9600000009</v>
      </c>
      <c r="M18" s="19">
        <f>F18+L18</f>
        <v>10475614.140000001</v>
      </c>
      <c r="N18" s="438" t="s">
        <v>359</v>
      </c>
      <c r="O18" s="444">
        <f>VLOOKUP($B18,'[3]table2groupgl_Pivot (2)'!$B$1:$M$152,2,FALSE)</f>
        <v>35797863.420000002</v>
      </c>
      <c r="P18" s="19">
        <f>VLOOKUP($B18,'[3]table2groupgl_Pivot (2)'!$B$1:$M$152,6,FALSE)</f>
        <v>1081621.7600000002</v>
      </c>
      <c r="Q18" s="19">
        <f>VLOOKUP($B18,'[3]table2groupgl_Pivot (2)'!$B$1:$M$152,8,FALSE)</f>
        <v>9</v>
      </c>
      <c r="R18" s="19">
        <f t="shared" si="16"/>
        <v>1081630.7600000002</v>
      </c>
      <c r="S18" s="19">
        <f>VLOOKUP($B18,'[3]table2groupgl_Pivot (2)'!$B$1:$M$152,5,FALSE)</f>
        <v>5191821.6100000003</v>
      </c>
      <c r="T18" s="19">
        <f>VLOOKUP($B18,'[3]table2groupgl_Pivot (2)'!$B$1:$M$152,3,FALSE)</f>
        <v>893396</v>
      </c>
      <c r="U18" s="19">
        <f>VLOOKUP($B18,'[3]table2groupgl_Pivot (2)'!$B$1:$M$152,4,FALSE)</f>
        <v>1122882</v>
      </c>
      <c r="V18" s="19">
        <f>VLOOKUP($B18,'[3]table2groupgl_Pivot (2)'!$B$1:$M$152,9,FALSE)</f>
        <v>16800</v>
      </c>
      <c r="W18" s="19">
        <f>VLOOKUP($B18,'[3]table2groupgl_Pivot (2)'!$B$1:$M$152,7,FALSE)</f>
        <v>0</v>
      </c>
      <c r="X18" s="19">
        <f t="shared" si="13"/>
        <v>7224899.6100000003</v>
      </c>
      <c r="Y18" s="19">
        <f>R18+X18</f>
        <v>8306530.370000001</v>
      </c>
      <c r="Z18" s="208">
        <f>(R18-F18)*100/F18</f>
        <v>-5.8165031996139209</v>
      </c>
      <c r="AA18" s="208">
        <f>(X18-L18)*100/L18</f>
        <v>-22.539333775578953</v>
      </c>
      <c r="AB18" s="208">
        <f>(Y18-M18)*100/M18</f>
        <v>-20.706029651451054</v>
      </c>
      <c r="AC18" s="12" t="s">
        <v>1409</v>
      </c>
    </row>
    <row r="19" spans="1:29" hidden="1" x14ac:dyDescent="0.55000000000000004">
      <c r="A19" s="271" t="s">
        <v>148</v>
      </c>
      <c r="B19" s="102" t="str">
        <f t="shared" si="12"/>
        <v>115</v>
      </c>
      <c r="C19" s="19">
        <v>26173050.649999995</v>
      </c>
      <c r="D19" s="19">
        <v>1178264.1499999999</v>
      </c>
      <c r="E19" s="19">
        <v>753.26</v>
      </c>
      <c r="F19" s="19">
        <f t="shared" si="14"/>
        <v>1179017.4099999999</v>
      </c>
      <c r="G19" s="19">
        <v>5233933.2</v>
      </c>
      <c r="H19" s="19">
        <v>1524347</v>
      </c>
      <c r="I19" s="19">
        <v>1041544</v>
      </c>
      <c r="J19" s="19">
        <v>0</v>
      </c>
      <c r="K19" s="19">
        <v>8000</v>
      </c>
      <c r="L19" s="19">
        <f t="shared" si="15"/>
        <v>7807824.2000000002</v>
      </c>
      <c r="M19" s="19">
        <f>F19+L19</f>
        <v>8986841.6099999994</v>
      </c>
      <c r="N19" s="438" t="s">
        <v>360</v>
      </c>
      <c r="O19" s="444">
        <f>VLOOKUP($B19,'[3]table2groupgl_Pivot (2)'!$B$1:$M$152,2,FALSE)</f>
        <v>28967766.799999997</v>
      </c>
      <c r="P19" s="19">
        <f>VLOOKUP($B19,'[3]table2groupgl_Pivot (2)'!$B$1:$M$152,6,FALSE)</f>
        <v>1453189.37</v>
      </c>
      <c r="Q19" s="19">
        <f>VLOOKUP($B19,'[3]table2groupgl_Pivot (2)'!$B$1:$M$152,8,FALSE)</f>
        <v>14</v>
      </c>
      <c r="R19" s="19">
        <f t="shared" si="16"/>
        <v>1453203.37</v>
      </c>
      <c r="S19" s="19">
        <f>VLOOKUP($B19,'[3]table2groupgl_Pivot (2)'!$B$1:$M$152,5,FALSE)</f>
        <v>5291476.959999999</v>
      </c>
      <c r="T19" s="19">
        <f>VLOOKUP($B19,'[3]table2groupgl_Pivot (2)'!$B$1:$M$152,3,FALSE)</f>
        <v>1223965</v>
      </c>
      <c r="U19" s="19">
        <f>VLOOKUP($B19,'[3]table2groupgl_Pivot (2)'!$B$1:$M$152,4,FALSE)</f>
        <v>1121445</v>
      </c>
      <c r="V19" s="19">
        <f>VLOOKUP($B19,'[3]table2groupgl_Pivot (2)'!$B$1:$M$152,9,FALSE)</f>
        <v>27450</v>
      </c>
      <c r="W19" s="19">
        <f>VLOOKUP($B19,'[3]table2groupgl_Pivot (2)'!$B$1:$M$152,7,FALSE)</f>
        <v>0</v>
      </c>
      <c r="X19" s="19">
        <f t="shared" si="13"/>
        <v>7664336.959999999</v>
      </c>
      <c r="Y19" s="19">
        <f>R19+X19</f>
        <v>9117540.3299999982</v>
      </c>
      <c r="Z19" s="208">
        <f>(R19-F19)*100/F19</f>
        <v>23.255463208130251</v>
      </c>
      <c r="AA19" s="208">
        <f>(X19-L19)*100/L19</f>
        <v>-1.8377365617427854</v>
      </c>
      <c r="AB19" s="208">
        <f>(Y19-M19)*100/M19</f>
        <v>1.4543342997673998</v>
      </c>
      <c r="AC19" s="12" t="s">
        <v>1409</v>
      </c>
    </row>
    <row r="20" spans="1:29" hidden="1" x14ac:dyDescent="0.55000000000000004">
      <c r="A20" s="271" t="s">
        <v>149</v>
      </c>
      <c r="B20" s="102" t="str">
        <f t="shared" si="12"/>
        <v>116</v>
      </c>
      <c r="C20" s="19">
        <v>34517741.710000008</v>
      </c>
      <c r="D20" s="19">
        <v>2011638.0299999996</v>
      </c>
      <c r="E20" s="19">
        <v>481.45</v>
      </c>
      <c r="F20" s="19">
        <f t="shared" si="14"/>
        <v>2012119.4799999995</v>
      </c>
      <c r="G20" s="19">
        <v>5735683.3399999989</v>
      </c>
      <c r="H20" s="19">
        <v>1683390</v>
      </c>
      <c r="I20" s="19">
        <v>1186436</v>
      </c>
      <c r="J20" s="19">
        <v>0</v>
      </c>
      <c r="K20" s="19">
        <v>0</v>
      </c>
      <c r="L20" s="19">
        <f t="shared" si="15"/>
        <v>8605509.3399999999</v>
      </c>
      <c r="M20" s="19">
        <f>F20+L20</f>
        <v>10617628.82</v>
      </c>
      <c r="N20" s="438" t="s">
        <v>361</v>
      </c>
      <c r="O20" s="444">
        <f>VLOOKUP($B20,'[3]table2groupgl_Pivot (2)'!$B$1:$M$152,2,FALSE)</f>
        <v>36153424.109999999</v>
      </c>
      <c r="P20" s="19">
        <f>VLOOKUP($B20,'[3]table2groupgl_Pivot (2)'!$B$1:$M$152,6,FALSE)</f>
        <v>2352790.3199999994</v>
      </c>
      <c r="Q20" s="19">
        <f>VLOOKUP($B20,'[3]table2groupgl_Pivot (2)'!$B$1:$M$152,8,FALSE)</f>
        <v>3</v>
      </c>
      <c r="R20" s="19">
        <f t="shared" si="16"/>
        <v>2352793.3199999994</v>
      </c>
      <c r="S20" s="19">
        <f>VLOOKUP($B20,'[3]table2groupgl_Pivot (2)'!$B$1:$M$152,5,FALSE)</f>
        <v>6209484.9500000002</v>
      </c>
      <c r="T20" s="19">
        <f>VLOOKUP($B20,'[3]table2groupgl_Pivot (2)'!$B$1:$M$152,3,FALSE)</f>
        <v>1577172</v>
      </c>
      <c r="U20" s="19">
        <f>VLOOKUP($B20,'[3]table2groupgl_Pivot (2)'!$B$1:$M$152,4,FALSE)</f>
        <v>1383904</v>
      </c>
      <c r="V20" s="19">
        <f>VLOOKUP($B20,'[3]table2groupgl_Pivot (2)'!$B$1:$M$152,9,FALSE)</f>
        <v>0</v>
      </c>
      <c r="W20" s="19">
        <f>VLOOKUP($B20,'[3]table2groupgl_Pivot (2)'!$B$1:$M$152,7,FALSE)</f>
        <v>0</v>
      </c>
      <c r="X20" s="19">
        <f t="shared" si="13"/>
        <v>9170560.9499999993</v>
      </c>
      <c r="Y20" s="19">
        <f>R20+X20</f>
        <v>11523354.27</v>
      </c>
      <c r="Z20" s="208">
        <f>(R20-F20)*100/F20</f>
        <v>16.931093972610409</v>
      </c>
      <c r="AA20" s="208">
        <f>(X20-L20)*100/L20</f>
        <v>6.56616113788332</v>
      </c>
      <c r="AB20" s="208">
        <f>(Y20-M20)*100/M20</f>
        <v>8.5303928528177657</v>
      </c>
      <c r="AC20" s="12" t="s">
        <v>1409</v>
      </c>
    </row>
    <row r="21" spans="1:29" hidden="1" x14ac:dyDescent="0.55000000000000004">
      <c r="A21" s="271" t="s">
        <v>150</v>
      </c>
      <c r="B21" s="102" t="str">
        <f t="shared" si="12"/>
        <v>117</v>
      </c>
      <c r="C21" s="19">
        <v>23363116.950000003</v>
      </c>
      <c r="D21" s="19">
        <v>1075955.5900000001</v>
      </c>
      <c r="E21" s="19">
        <v>43</v>
      </c>
      <c r="F21" s="19">
        <f t="shared" si="14"/>
        <v>1075998.5900000001</v>
      </c>
      <c r="G21" s="19">
        <v>3246470.5199999996</v>
      </c>
      <c r="H21" s="19">
        <v>935680</v>
      </c>
      <c r="I21" s="19">
        <v>1174604.28</v>
      </c>
      <c r="J21" s="19">
        <v>0</v>
      </c>
      <c r="K21" s="19">
        <v>0</v>
      </c>
      <c r="L21" s="19">
        <f t="shared" si="15"/>
        <v>5356754.8</v>
      </c>
      <c r="M21" s="19">
        <f>F21+L21</f>
        <v>6432753.3899999997</v>
      </c>
      <c r="N21" s="438" t="s">
        <v>362</v>
      </c>
      <c r="O21" s="444">
        <f>VLOOKUP($B21,'[3]table2groupgl_Pivot (2)'!$B$1:$M$152,2,FALSE)</f>
        <v>25125417.780000001</v>
      </c>
      <c r="P21" s="19">
        <f>VLOOKUP($B21,'[3]table2groupgl_Pivot (2)'!$B$1:$M$152,6,FALSE)</f>
        <v>1043821.82</v>
      </c>
      <c r="Q21" s="19">
        <f>VLOOKUP($B21,'[3]table2groupgl_Pivot (2)'!$B$1:$M$152,8,FALSE)</f>
        <v>6</v>
      </c>
      <c r="R21" s="19">
        <f t="shared" si="16"/>
        <v>1043827.82</v>
      </c>
      <c r="S21" s="19">
        <f>VLOOKUP($B21,'[3]table2groupgl_Pivot (2)'!$B$1:$M$152,5,FALSE)</f>
        <v>3329827.5800000005</v>
      </c>
      <c r="T21" s="19">
        <f>VLOOKUP($B21,'[3]table2groupgl_Pivot (2)'!$B$1:$M$152,3,FALSE)</f>
        <v>705312</v>
      </c>
      <c r="U21" s="19">
        <f>VLOOKUP($B21,'[3]table2groupgl_Pivot (2)'!$B$1:$M$152,4,FALSE)</f>
        <v>1192136.92</v>
      </c>
      <c r="V21" s="19">
        <f>VLOOKUP($B21,'[3]table2groupgl_Pivot (2)'!$B$1:$M$152,9,FALSE)</f>
        <v>0</v>
      </c>
      <c r="W21" s="19">
        <f>VLOOKUP($B21,'[3]table2groupgl_Pivot (2)'!$B$1:$M$152,7,FALSE)</f>
        <v>0</v>
      </c>
      <c r="X21" s="19">
        <f t="shared" si="13"/>
        <v>5227276.5</v>
      </c>
      <c r="Y21" s="19">
        <f>R21+X21</f>
        <v>6271104.3200000003</v>
      </c>
      <c r="Z21" s="208">
        <f>(R21-F21)*100/F21</f>
        <v>-2.9898524309404655</v>
      </c>
      <c r="AA21" s="208">
        <f>(X21-L21)*100/L21</f>
        <v>-2.4171033551881043</v>
      </c>
      <c r="AB21" s="208">
        <f>(Y21-M21)*100/M21</f>
        <v>-2.5129063746060902</v>
      </c>
      <c r="AC21" s="12" t="s">
        <v>1409</v>
      </c>
    </row>
    <row r="22" spans="1:29" hidden="1" x14ac:dyDescent="0.55000000000000004">
      <c r="A22" s="271" t="s">
        <v>151</v>
      </c>
      <c r="B22" s="102" t="str">
        <f t="shared" si="12"/>
        <v>118</v>
      </c>
      <c r="C22" s="19">
        <v>41847741.779999994</v>
      </c>
      <c r="D22" s="19">
        <v>1325057.8899999999</v>
      </c>
      <c r="E22" s="19">
        <v>655.14</v>
      </c>
      <c r="F22" s="19">
        <f t="shared" si="14"/>
        <v>1325713.0299999998</v>
      </c>
      <c r="G22" s="19">
        <v>5746987.5700000003</v>
      </c>
      <c r="H22" s="19">
        <v>1340372</v>
      </c>
      <c r="I22" s="19">
        <v>1505853</v>
      </c>
      <c r="J22" s="19">
        <v>0</v>
      </c>
      <c r="K22" s="19">
        <v>0</v>
      </c>
      <c r="L22" s="19">
        <f t="shared" si="15"/>
        <v>8593212.5700000003</v>
      </c>
      <c r="M22" s="19">
        <f>F22+L22</f>
        <v>9918925.5999999996</v>
      </c>
      <c r="N22" s="438" t="s">
        <v>363</v>
      </c>
      <c r="O22" s="444">
        <f>VLOOKUP($B22,'[3]table2groupgl_Pivot (2)'!$B$1:$M$152,2,FALSE)</f>
        <v>42214820.399999999</v>
      </c>
      <c r="P22" s="19">
        <f>VLOOKUP($B22,'[3]table2groupgl_Pivot (2)'!$B$1:$M$152,6,FALSE)</f>
        <v>1377190.4599999995</v>
      </c>
      <c r="Q22" s="19">
        <f>VLOOKUP($B22,'[3]table2groupgl_Pivot (2)'!$B$1:$M$152,8,FALSE)</f>
        <v>6059.11</v>
      </c>
      <c r="R22" s="19">
        <f t="shared" si="16"/>
        <v>1383249.5699999996</v>
      </c>
      <c r="S22" s="19">
        <f>VLOOKUP($B22,'[3]table2groupgl_Pivot (2)'!$B$1:$M$152,5,FALSE)</f>
        <v>4760659.72</v>
      </c>
      <c r="T22" s="19">
        <f>VLOOKUP($B22,'[3]table2groupgl_Pivot (2)'!$B$1:$M$152,3,FALSE)</f>
        <v>910920</v>
      </c>
      <c r="U22" s="19">
        <f>VLOOKUP($B22,'[3]table2groupgl_Pivot (2)'!$B$1:$M$152,4,FALSE)</f>
        <v>1504591</v>
      </c>
      <c r="V22" s="19">
        <f>VLOOKUP($B22,'[3]table2groupgl_Pivot (2)'!$B$1:$M$152,9,FALSE)</f>
        <v>0</v>
      </c>
      <c r="W22" s="19">
        <f>VLOOKUP($B22,'[3]table2groupgl_Pivot (2)'!$B$1:$M$152,7,FALSE)</f>
        <v>0</v>
      </c>
      <c r="X22" s="19">
        <f t="shared" si="13"/>
        <v>7176170.7199999997</v>
      </c>
      <c r="Y22" s="19">
        <f>R22+X22</f>
        <v>8559420.2899999991</v>
      </c>
      <c r="Z22" s="208">
        <f>(R22-F22)*100/F22</f>
        <v>4.3400448436415999</v>
      </c>
      <c r="AA22" s="208">
        <f>(X22-L22)*100/L22</f>
        <v>-16.490245510125913</v>
      </c>
      <c r="AB22" s="208">
        <f>(Y22-M22)*100/M22</f>
        <v>-13.706175092189426</v>
      </c>
      <c r="AC22" s="12" t="s">
        <v>1409</v>
      </c>
    </row>
    <row r="23" spans="1:29" hidden="1" x14ac:dyDescent="0.55000000000000004">
      <c r="A23" s="271" t="s">
        <v>152</v>
      </c>
      <c r="B23" s="102" t="str">
        <f t="shared" si="12"/>
        <v>119</v>
      </c>
      <c r="C23" s="19">
        <v>27309827.300000001</v>
      </c>
      <c r="D23" s="19">
        <v>702927.72000000009</v>
      </c>
      <c r="E23" s="19">
        <v>0</v>
      </c>
      <c r="F23" s="19">
        <f t="shared" si="14"/>
        <v>702927.72000000009</v>
      </c>
      <c r="G23" s="19">
        <v>3708008.0599999996</v>
      </c>
      <c r="H23" s="19">
        <v>1142210</v>
      </c>
      <c r="I23" s="19">
        <v>929803</v>
      </c>
      <c r="J23" s="19">
        <v>0</v>
      </c>
      <c r="K23" s="19">
        <v>0</v>
      </c>
      <c r="L23" s="19">
        <f t="shared" si="15"/>
        <v>5780021.0599999996</v>
      </c>
      <c r="M23" s="19">
        <f>F23+L23</f>
        <v>6482948.7799999993</v>
      </c>
      <c r="N23" s="438" t="s">
        <v>364</v>
      </c>
      <c r="O23" s="444">
        <f>VLOOKUP($B23,'[3]table2groupgl_Pivot (2)'!$B$1:$M$152,2,FALSE)</f>
        <v>28730207.289999999</v>
      </c>
      <c r="P23" s="19">
        <f>VLOOKUP($B23,'[3]table2groupgl_Pivot (2)'!$B$1:$M$152,6,FALSE)</f>
        <v>979257.51999999979</v>
      </c>
      <c r="Q23" s="19">
        <f>VLOOKUP($B23,'[3]table2groupgl_Pivot (2)'!$B$1:$M$152,8,FALSE)</f>
        <v>70</v>
      </c>
      <c r="R23" s="19">
        <f t="shared" si="16"/>
        <v>979327.51999999979</v>
      </c>
      <c r="S23" s="19">
        <f>VLOOKUP($B23,'[3]table2groupgl_Pivot (2)'!$B$1:$M$152,5,FALSE)</f>
        <v>3824476.75</v>
      </c>
      <c r="T23" s="19">
        <f>VLOOKUP($B23,'[3]table2groupgl_Pivot (2)'!$B$1:$M$152,3,FALSE)</f>
        <v>894760</v>
      </c>
      <c r="U23" s="19">
        <f>VLOOKUP($B23,'[3]table2groupgl_Pivot (2)'!$B$1:$M$152,4,FALSE)</f>
        <v>1022235</v>
      </c>
      <c r="V23" s="19">
        <f>VLOOKUP($B23,'[3]table2groupgl_Pivot (2)'!$B$1:$M$152,9,FALSE)</f>
        <v>0</v>
      </c>
      <c r="W23" s="19">
        <f>VLOOKUP($B23,'[3]table2groupgl_Pivot (2)'!$B$1:$M$152,7,FALSE)</f>
        <v>0</v>
      </c>
      <c r="X23" s="19">
        <f t="shared" si="13"/>
        <v>5741471.75</v>
      </c>
      <c r="Y23" s="19">
        <f>R23+X23</f>
        <v>6720799.2699999996</v>
      </c>
      <c r="Z23" s="208">
        <f>(R23-F23)*100/F23</f>
        <v>39.321226370187773</v>
      </c>
      <c r="AA23" s="208">
        <f>(X23-L23)*100/L23</f>
        <v>-0.6669406495207405</v>
      </c>
      <c r="AB23" s="208">
        <f>(Y23-M23)*100/M23</f>
        <v>3.6688627054061076</v>
      </c>
      <c r="AC23" s="12" t="s">
        <v>1409</v>
      </c>
    </row>
    <row r="24" spans="1:29" hidden="1" x14ac:dyDescent="0.55000000000000004">
      <c r="A24" s="271" t="s">
        <v>153</v>
      </c>
      <c r="B24" s="102" t="str">
        <f t="shared" si="12"/>
        <v>120</v>
      </c>
      <c r="C24" s="19">
        <v>21812495.850000001</v>
      </c>
      <c r="D24" s="19">
        <v>568586.63000000012</v>
      </c>
      <c r="E24" s="19">
        <v>15992</v>
      </c>
      <c r="F24" s="19">
        <f t="shared" si="14"/>
        <v>584578.63000000012</v>
      </c>
      <c r="G24" s="19">
        <v>3376715.6900000004</v>
      </c>
      <c r="H24" s="19">
        <v>814807</v>
      </c>
      <c r="I24" s="19">
        <v>511707</v>
      </c>
      <c r="J24" s="19">
        <v>0</v>
      </c>
      <c r="K24" s="19">
        <v>0</v>
      </c>
      <c r="L24" s="19">
        <f t="shared" si="15"/>
        <v>4703229.6900000004</v>
      </c>
      <c r="M24" s="19">
        <f>F24+L24</f>
        <v>5287808.32</v>
      </c>
      <c r="N24" s="438" t="s">
        <v>365</v>
      </c>
      <c r="O24" s="444">
        <f>VLOOKUP($B24,'[3]table2groupgl_Pivot (2)'!$B$1:$M$152,2,FALSE)</f>
        <v>23664592.450000003</v>
      </c>
      <c r="P24" s="19">
        <f>VLOOKUP($B24,'[3]table2groupgl_Pivot (2)'!$B$1:$M$152,6,FALSE)</f>
        <v>607723.83000000019</v>
      </c>
      <c r="Q24" s="19">
        <f>VLOOKUP($B24,'[3]table2groupgl_Pivot (2)'!$B$1:$M$152,8,FALSE)</f>
        <v>6805.21</v>
      </c>
      <c r="R24" s="19">
        <f t="shared" si="16"/>
        <v>614529.04000000015</v>
      </c>
      <c r="S24" s="19">
        <f>VLOOKUP($B24,'[3]table2groupgl_Pivot (2)'!$B$1:$M$152,5,FALSE)</f>
        <v>3577027.9300000006</v>
      </c>
      <c r="T24" s="19">
        <f>VLOOKUP($B24,'[3]table2groupgl_Pivot (2)'!$B$1:$M$152,3,FALSE)</f>
        <v>833605</v>
      </c>
      <c r="U24" s="19">
        <f>VLOOKUP($B24,'[3]table2groupgl_Pivot (2)'!$B$1:$M$152,4,FALSE)</f>
        <v>552289</v>
      </c>
      <c r="V24" s="19">
        <f>VLOOKUP($B24,'[3]table2groupgl_Pivot (2)'!$B$1:$M$152,9,FALSE)</f>
        <v>0</v>
      </c>
      <c r="W24" s="19">
        <f>VLOOKUP($B24,'[3]table2groupgl_Pivot (2)'!$B$1:$M$152,7,FALSE)</f>
        <v>0</v>
      </c>
      <c r="X24" s="19">
        <f t="shared" si="13"/>
        <v>4962921.9300000006</v>
      </c>
      <c r="Y24" s="19">
        <f>R24+X24</f>
        <v>5577450.9700000007</v>
      </c>
      <c r="Z24" s="208">
        <f>(R24-F24)*100/F24</f>
        <v>5.123418555344732</v>
      </c>
      <c r="AA24" s="208">
        <f>(X24-L24)*100/L24</f>
        <v>5.5215725600677645</v>
      </c>
      <c r="AB24" s="208">
        <f>(Y24-M24)*100/M24</f>
        <v>5.4775557749415613</v>
      </c>
      <c r="AC24" s="12" t="s">
        <v>1409</v>
      </c>
    </row>
    <row r="25" spans="1:29" hidden="1" x14ac:dyDescent="0.55000000000000004">
      <c r="A25" s="271" t="s">
        <v>154</v>
      </c>
      <c r="B25" s="102" t="str">
        <f t="shared" si="12"/>
        <v>121</v>
      </c>
      <c r="C25" s="19">
        <v>27117079</v>
      </c>
      <c r="D25" s="19">
        <v>1750720.4599999995</v>
      </c>
      <c r="E25" s="19">
        <v>6121.86</v>
      </c>
      <c r="F25" s="19">
        <f t="shared" si="14"/>
        <v>1756842.3199999996</v>
      </c>
      <c r="G25" s="19">
        <v>5200860.3099999987</v>
      </c>
      <c r="H25" s="19">
        <v>1652382</v>
      </c>
      <c r="I25" s="19">
        <v>885282</v>
      </c>
      <c r="J25" s="19">
        <v>0</v>
      </c>
      <c r="K25" s="19">
        <v>0</v>
      </c>
      <c r="L25" s="19">
        <f t="shared" si="15"/>
        <v>7738524.3099999987</v>
      </c>
      <c r="M25" s="19">
        <f>F25+L25</f>
        <v>9495366.629999999</v>
      </c>
      <c r="N25" s="438" t="s">
        <v>366</v>
      </c>
      <c r="O25" s="444">
        <f>VLOOKUP($B25,'[3]table2groupgl_Pivot (2)'!$B$1:$M$152,2,FALSE)</f>
        <v>28468379.52</v>
      </c>
      <c r="P25" s="19">
        <f>VLOOKUP($B25,'[3]table2groupgl_Pivot (2)'!$B$1:$M$152,6,FALSE)</f>
        <v>1940367.8799999992</v>
      </c>
      <c r="Q25" s="19">
        <f>VLOOKUP($B25,'[3]table2groupgl_Pivot (2)'!$B$1:$M$152,8,FALSE)</f>
        <v>9</v>
      </c>
      <c r="R25" s="19">
        <f t="shared" si="16"/>
        <v>1940376.8799999992</v>
      </c>
      <c r="S25" s="19">
        <f>VLOOKUP($B25,'[3]table2groupgl_Pivot (2)'!$B$1:$M$152,5,FALSE)</f>
        <v>4976957.6900000013</v>
      </c>
      <c r="T25" s="19">
        <f>VLOOKUP($B25,'[3]table2groupgl_Pivot (2)'!$B$1:$M$152,3,FALSE)</f>
        <v>1551393</v>
      </c>
      <c r="U25" s="19">
        <f>VLOOKUP($B25,'[3]table2groupgl_Pivot (2)'!$B$1:$M$152,4,FALSE)</f>
        <v>997924</v>
      </c>
      <c r="V25" s="19">
        <f>VLOOKUP($B25,'[3]table2groupgl_Pivot (2)'!$B$1:$M$152,9,FALSE)</f>
        <v>0</v>
      </c>
      <c r="W25" s="19">
        <f>VLOOKUP($B25,'[3]table2groupgl_Pivot (2)'!$B$1:$M$152,7,FALSE)</f>
        <v>0</v>
      </c>
      <c r="X25" s="19">
        <f t="shared" si="13"/>
        <v>7526274.6900000013</v>
      </c>
      <c r="Y25" s="19">
        <f>R25+X25</f>
        <v>9466651.5700000003</v>
      </c>
      <c r="Z25" s="208">
        <f>(R25-F25)*100/F25</f>
        <v>10.446843061020958</v>
      </c>
      <c r="AA25" s="208">
        <f>(X25-L25)*100/L25</f>
        <v>-2.7427660817156152</v>
      </c>
      <c r="AB25" s="208">
        <f>(Y25-M25)*100/M25</f>
        <v>-0.30241128245933419</v>
      </c>
      <c r="AC25" s="12" t="s">
        <v>1409</v>
      </c>
    </row>
    <row r="26" spans="1:29" hidden="1" x14ac:dyDescent="0.55000000000000004">
      <c r="A26" s="271" t="s">
        <v>155</v>
      </c>
      <c r="B26" s="102" t="str">
        <f t="shared" si="12"/>
        <v>122</v>
      </c>
      <c r="C26" s="19">
        <v>111119500.66000001</v>
      </c>
      <c r="D26" s="19">
        <v>3850834.919999999</v>
      </c>
      <c r="E26" s="19">
        <v>28184.29</v>
      </c>
      <c r="F26" s="19">
        <f t="shared" si="14"/>
        <v>3879019.209999999</v>
      </c>
      <c r="G26" s="19">
        <v>15421075.029999997</v>
      </c>
      <c r="H26" s="19">
        <v>3465642</v>
      </c>
      <c r="I26" s="19">
        <v>3933386</v>
      </c>
      <c r="J26" s="19">
        <v>0</v>
      </c>
      <c r="K26" s="19">
        <v>0</v>
      </c>
      <c r="L26" s="19">
        <f t="shared" si="15"/>
        <v>22820103.029999997</v>
      </c>
      <c r="M26" s="19">
        <f>F26+L26</f>
        <v>26699122.239999995</v>
      </c>
      <c r="N26" s="438" t="s">
        <v>367</v>
      </c>
      <c r="O26" s="444">
        <f>VLOOKUP($B26,'[3]table2groupgl_Pivot (2)'!$B$1:$M$152,2,FALSE)</f>
        <v>112947515.13000001</v>
      </c>
      <c r="P26" s="19">
        <f>VLOOKUP($B26,'[3]table2groupgl_Pivot (2)'!$B$1:$M$152,6,FALSE)</f>
        <v>3744353.0699999989</v>
      </c>
      <c r="Q26" s="19">
        <f>VLOOKUP($B26,'[3]table2groupgl_Pivot (2)'!$B$1:$M$152,8,FALSE)</f>
        <v>2607.2199999999998</v>
      </c>
      <c r="R26" s="19">
        <f t="shared" si="16"/>
        <v>3746960.2899999991</v>
      </c>
      <c r="S26" s="19">
        <f>VLOOKUP($B26,'[3]table2groupgl_Pivot (2)'!$B$1:$M$152,5,FALSE)</f>
        <v>17480843.809999999</v>
      </c>
      <c r="T26" s="19">
        <f>VLOOKUP($B26,'[3]table2groupgl_Pivot (2)'!$B$1:$M$152,3,FALSE)</f>
        <v>3608104</v>
      </c>
      <c r="U26" s="19">
        <f>VLOOKUP($B26,'[3]table2groupgl_Pivot (2)'!$B$1:$M$152,4,FALSE)</f>
        <v>4226041.1400000006</v>
      </c>
      <c r="V26" s="19">
        <f>VLOOKUP($B26,'[3]table2groupgl_Pivot (2)'!$B$1:$M$152,9,FALSE)</f>
        <v>0</v>
      </c>
      <c r="W26" s="19">
        <f>VLOOKUP($B26,'[3]table2groupgl_Pivot (2)'!$B$1:$M$152,7,FALSE)</f>
        <v>0</v>
      </c>
      <c r="X26" s="19">
        <f t="shared" si="13"/>
        <v>25314988.949999999</v>
      </c>
      <c r="Y26" s="19">
        <f>R26+X26</f>
        <v>29061949.239999998</v>
      </c>
      <c r="Z26" s="208">
        <f>(R26-F26)*100/F26</f>
        <v>-3.4044409901233759</v>
      </c>
      <c r="AA26" s="208">
        <f>(X26-L26)*100/L26</f>
        <v>10.932842488573121</v>
      </c>
      <c r="AB26" s="208">
        <f>(Y26-M26)*100/M26</f>
        <v>8.8498302631839785</v>
      </c>
      <c r="AC26" s="12" t="s">
        <v>1409</v>
      </c>
    </row>
    <row r="27" spans="1:29" hidden="1" x14ac:dyDescent="0.55000000000000004">
      <c r="A27" s="271" t="s">
        <v>156</v>
      </c>
      <c r="B27" s="102" t="str">
        <f t="shared" si="12"/>
        <v>125</v>
      </c>
      <c r="C27" s="19">
        <v>79776950.070000008</v>
      </c>
      <c r="D27" s="19">
        <v>2548740.9999999995</v>
      </c>
      <c r="E27" s="19">
        <v>0</v>
      </c>
      <c r="F27" s="19">
        <f t="shared" si="14"/>
        <v>2548740.9999999995</v>
      </c>
      <c r="G27" s="19">
        <v>12056769.850000001</v>
      </c>
      <c r="H27" s="19">
        <v>2153498</v>
      </c>
      <c r="I27" s="19">
        <v>1877623</v>
      </c>
      <c r="J27" s="19">
        <v>0</v>
      </c>
      <c r="K27" s="19">
        <v>0</v>
      </c>
      <c r="L27" s="19">
        <f t="shared" si="15"/>
        <v>16087890.850000001</v>
      </c>
      <c r="M27" s="19">
        <f>F27+L27</f>
        <v>18636631.850000001</v>
      </c>
      <c r="N27" s="438" t="s">
        <v>368</v>
      </c>
      <c r="O27" s="444">
        <f>VLOOKUP($B27,'[3]table2groupgl_Pivot (2)'!$B$1:$M$152,2,FALSE)</f>
        <v>83256676.120000005</v>
      </c>
      <c r="P27" s="19">
        <f>VLOOKUP($B27,'[3]table2groupgl_Pivot (2)'!$B$1:$M$152,6,FALSE)</f>
        <v>2551096.12</v>
      </c>
      <c r="Q27" s="19">
        <f>VLOOKUP($B27,'[3]table2groupgl_Pivot (2)'!$B$1:$M$152,8,FALSE)</f>
        <v>0</v>
      </c>
      <c r="R27" s="19">
        <f t="shared" si="16"/>
        <v>2551096.12</v>
      </c>
      <c r="S27" s="19">
        <f>VLOOKUP($B27,'[3]table2groupgl_Pivot (2)'!$B$1:$M$152,5,FALSE)</f>
        <v>10410171.420000002</v>
      </c>
      <c r="T27" s="19">
        <f>VLOOKUP($B27,'[3]table2groupgl_Pivot (2)'!$B$1:$M$152,3,FALSE)</f>
        <v>2249930</v>
      </c>
      <c r="U27" s="19">
        <f>VLOOKUP($B27,'[3]table2groupgl_Pivot (2)'!$B$1:$M$152,4,FALSE)</f>
        <v>2844872</v>
      </c>
      <c r="V27" s="19">
        <f>VLOOKUP($B27,'[3]table2groupgl_Pivot (2)'!$B$1:$M$152,9,FALSE)</f>
        <v>0</v>
      </c>
      <c r="W27" s="19">
        <f>VLOOKUP($B27,'[3]table2groupgl_Pivot (2)'!$B$1:$M$152,7,FALSE)</f>
        <v>0</v>
      </c>
      <c r="X27" s="19">
        <f t="shared" si="13"/>
        <v>15504973.420000002</v>
      </c>
      <c r="Y27" s="19">
        <f>R27+X27</f>
        <v>18056069.540000003</v>
      </c>
      <c r="Z27" s="208">
        <f>(R27-F27)*100/F27</f>
        <v>9.240326890808355E-2</v>
      </c>
      <c r="AA27" s="208">
        <f>(X27-L27)*100/L27</f>
        <v>-3.6233303385446556</v>
      </c>
      <c r="AB27" s="208">
        <f>(Y27-M27)*100/M27</f>
        <v>-3.115167561782354</v>
      </c>
      <c r="AC27" s="12" t="s">
        <v>1409</v>
      </c>
    </row>
    <row r="28" spans="1:29" hidden="1" x14ac:dyDescent="0.55000000000000004">
      <c r="A28" s="271" t="s">
        <v>157</v>
      </c>
      <c r="B28" s="102" t="str">
        <f t="shared" si="12"/>
        <v>126</v>
      </c>
      <c r="C28" s="19">
        <v>61000709.669999994</v>
      </c>
      <c r="D28" s="19">
        <v>2277920.35</v>
      </c>
      <c r="E28" s="19">
        <v>14376.82</v>
      </c>
      <c r="F28" s="19">
        <f t="shared" si="14"/>
        <v>2292297.17</v>
      </c>
      <c r="G28" s="19">
        <v>8984346.9800000004</v>
      </c>
      <c r="H28" s="19">
        <v>2359875</v>
      </c>
      <c r="I28" s="19">
        <v>1765012</v>
      </c>
      <c r="J28" s="19">
        <v>0</v>
      </c>
      <c r="K28" s="19">
        <v>0</v>
      </c>
      <c r="L28" s="19">
        <f t="shared" si="15"/>
        <v>13109233.98</v>
      </c>
      <c r="M28" s="19">
        <f>F28+L28</f>
        <v>15401531.15</v>
      </c>
      <c r="N28" s="438" t="s">
        <v>369</v>
      </c>
      <c r="O28" s="444">
        <f>VLOOKUP($B28,'[3]table2groupgl_Pivot (2)'!$B$1:$M$152,2,FALSE)</f>
        <v>64814821.509999998</v>
      </c>
      <c r="P28" s="19">
        <f>VLOOKUP($B28,'[3]table2groupgl_Pivot (2)'!$B$1:$M$152,6,FALSE)</f>
        <v>2612636.2799999993</v>
      </c>
      <c r="Q28" s="19">
        <f>VLOOKUP($B28,'[3]table2groupgl_Pivot (2)'!$B$1:$M$152,8,FALSE)</f>
        <v>46</v>
      </c>
      <c r="R28" s="19">
        <f t="shared" si="16"/>
        <v>2612682.2799999993</v>
      </c>
      <c r="S28" s="19">
        <f>VLOOKUP($B28,'[3]table2groupgl_Pivot (2)'!$B$1:$M$152,5,FALSE)</f>
        <v>7911823.330000001</v>
      </c>
      <c r="T28" s="19">
        <f>VLOOKUP($B28,'[3]table2groupgl_Pivot (2)'!$B$1:$M$152,3,FALSE)</f>
        <v>1739657</v>
      </c>
      <c r="U28" s="19">
        <f>VLOOKUP($B28,'[3]table2groupgl_Pivot (2)'!$B$1:$M$152,4,FALSE)</f>
        <v>1862902</v>
      </c>
      <c r="V28" s="19">
        <f>VLOOKUP($B28,'[3]table2groupgl_Pivot (2)'!$B$1:$M$152,9,FALSE)</f>
        <v>0</v>
      </c>
      <c r="W28" s="19">
        <f>VLOOKUP($B28,'[3]table2groupgl_Pivot (2)'!$B$1:$M$152,7,FALSE)</f>
        <v>235000</v>
      </c>
      <c r="X28" s="19">
        <f t="shared" si="13"/>
        <v>11749382.330000002</v>
      </c>
      <c r="Y28" s="19">
        <f>R28+X28</f>
        <v>14362064.610000001</v>
      </c>
      <c r="Z28" s="208">
        <f>(R28-F28)*100/F28</f>
        <v>13.976595800622107</v>
      </c>
      <c r="AA28" s="208">
        <f>(X28-L28)*100/L28</f>
        <v>-10.373235019488137</v>
      </c>
      <c r="AB28" s="208">
        <f>(Y28-M28)*100/M28</f>
        <v>-6.7491116946512104</v>
      </c>
      <c r="AC28" s="12" t="s">
        <v>1409</v>
      </c>
    </row>
    <row r="29" spans="1:29" hidden="1" x14ac:dyDescent="0.55000000000000004">
      <c r="A29" s="271" t="s">
        <v>158</v>
      </c>
      <c r="B29" s="102" t="str">
        <f t="shared" si="12"/>
        <v>127</v>
      </c>
      <c r="C29" s="19">
        <v>82876031.600000009</v>
      </c>
      <c r="D29" s="19">
        <v>2823580.100000001</v>
      </c>
      <c r="E29" s="19">
        <v>0</v>
      </c>
      <c r="F29" s="19">
        <f t="shared" si="14"/>
        <v>2823580.100000001</v>
      </c>
      <c r="G29" s="19">
        <v>12778362.109999999</v>
      </c>
      <c r="H29" s="19">
        <v>3080469</v>
      </c>
      <c r="I29" s="19">
        <v>2842130</v>
      </c>
      <c r="J29" s="19">
        <v>0</v>
      </c>
      <c r="K29" s="19">
        <v>0</v>
      </c>
      <c r="L29" s="19">
        <f t="shared" si="15"/>
        <v>18700961.109999999</v>
      </c>
      <c r="M29" s="19">
        <f>F29+L29</f>
        <v>21524541.210000001</v>
      </c>
      <c r="N29" s="438" t="s">
        <v>370</v>
      </c>
      <c r="O29" s="444">
        <f>VLOOKUP($B29,'[3]table2groupgl_Pivot (2)'!$B$1:$M$152,2,FALSE)</f>
        <v>86227325.359999999</v>
      </c>
      <c r="P29" s="19">
        <f>VLOOKUP($B29,'[3]table2groupgl_Pivot (2)'!$B$1:$M$152,6,FALSE)</f>
        <v>2852984.8000000003</v>
      </c>
      <c r="Q29" s="19">
        <f>VLOOKUP($B29,'[3]table2groupgl_Pivot (2)'!$B$1:$M$152,8,FALSE)</f>
        <v>0</v>
      </c>
      <c r="R29" s="19">
        <f t="shared" si="16"/>
        <v>2852984.8000000003</v>
      </c>
      <c r="S29" s="19">
        <f>VLOOKUP($B29,'[3]table2groupgl_Pivot (2)'!$B$1:$M$152,5,FALSE)</f>
        <v>12331768.59</v>
      </c>
      <c r="T29" s="19">
        <f>VLOOKUP($B29,'[3]table2groupgl_Pivot (2)'!$B$1:$M$152,3,FALSE)</f>
        <v>3041265</v>
      </c>
      <c r="U29" s="19">
        <f>VLOOKUP($B29,'[3]table2groupgl_Pivot (2)'!$B$1:$M$152,4,FALSE)</f>
        <v>3182659</v>
      </c>
      <c r="V29" s="19">
        <f>VLOOKUP($B29,'[3]table2groupgl_Pivot (2)'!$B$1:$M$152,9,FALSE)</f>
        <v>0</v>
      </c>
      <c r="W29" s="19">
        <f>VLOOKUP($B29,'[3]table2groupgl_Pivot (2)'!$B$1:$M$152,7,FALSE)</f>
        <v>0</v>
      </c>
      <c r="X29" s="19">
        <f t="shared" si="13"/>
        <v>18555692.59</v>
      </c>
      <c r="Y29" s="19">
        <f>R29+X29</f>
        <v>21408677.390000001</v>
      </c>
      <c r="Z29" s="208">
        <f>(R29-F29)*100/F29</f>
        <v>1.0413977630738807</v>
      </c>
      <c r="AA29" s="208">
        <f>(X29-L29)*100/L29</f>
        <v>-0.77679708088543031</v>
      </c>
      <c r="AB29" s="208">
        <f>(Y29-M29)*100/M29</f>
        <v>-0.53828705973148261</v>
      </c>
      <c r="AC29" s="12" t="s">
        <v>1409</v>
      </c>
    </row>
    <row r="30" spans="1:29" hidden="1" x14ac:dyDescent="0.55000000000000004">
      <c r="A30" s="271" t="s">
        <v>159</v>
      </c>
      <c r="B30" s="102" t="str">
        <f t="shared" si="12"/>
        <v>128</v>
      </c>
      <c r="C30" s="19">
        <v>88400402.150000006</v>
      </c>
      <c r="D30" s="19">
        <v>2983523.21</v>
      </c>
      <c r="E30" s="19">
        <v>38</v>
      </c>
      <c r="F30" s="19">
        <f t="shared" si="14"/>
        <v>2983561.21</v>
      </c>
      <c r="G30" s="19">
        <v>15501316.559999997</v>
      </c>
      <c r="H30" s="19">
        <v>3592697</v>
      </c>
      <c r="I30" s="19">
        <v>2513223.38</v>
      </c>
      <c r="J30" s="19">
        <v>0</v>
      </c>
      <c r="K30" s="19">
        <v>0</v>
      </c>
      <c r="L30" s="19">
        <f t="shared" si="15"/>
        <v>21607236.939999994</v>
      </c>
      <c r="M30" s="19">
        <f>F30+L30</f>
        <v>24590798.149999995</v>
      </c>
      <c r="N30" s="438" t="s">
        <v>371</v>
      </c>
      <c r="O30" s="444">
        <f>VLOOKUP($B30,'[3]table2groupgl_Pivot (2)'!$B$1:$M$152,2,FALSE)</f>
        <v>85933712.999999985</v>
      </c>
      <c r="P30" s="19">
        <f>VLOOKUP($B30,'[3]table2groupgl_Pivot (2)'!$B$1:$M$152,6,FALSE)</f>
        <v>3359922.8699999987</v>
      </c>
      <c r="Q30" s="19">
        <f>VLOOKUP($B30,'[3]table2groupgl_Pivot (2)'!$B$1:$M$152,8,FALSE)</f>
        <v>7368.2</v>
      </c>
      <c r="R30" s="19">
        <f t="shared" si="16"/>
        <v>3367291.0699999989</v>
      </c>
      <c r="S30" s="19">
        <f>VLOOKUP($B30,'[3]table2groupgl_Pivot (2)'!$B$1:$M$152,5,FALSE)</f>
        <v>16297350.509999996</v>
      </c>
      <c r="T30" s="19">
        <f>VLOOKUP($B30,'[3]table2groupgl_Pivot (2)'!$B$1:$M$152,3,FALSE)</f>
        <v>3961218</v>
      </c>
      <c r="U30" s="19">
        <f>VLOOKUP($B30,'[3]table2groupgl_Pivot (2)'!$B$1:$M$152,4,FALSE)</f>
        <v>2946389</v>
      </c>
      <c r="V30" s="19">
        <f>VLOOKUP($B30,'[3]table2groupgl_Pivot (2)'!$B$1:$M$152,9,FALSE)</f>
        <v>0</v>
      </c>
      <c r="W30" s="19">
        <f>VLOOKUP($B30,'[3]table2groupgl_Pivot (2)'!$B$1:$M$152,7,FALSE)</f>
        <v>0</v>
      </c>
      <c r="X30" s="19">
        <f t="shared" si="13"/>
        <v>23204957.509999998</v>
      </c>
      <c r="Y30" s="19">
        <f>R30+X30</f>
        <v>26572248.579999998</v>
      </c>
      <c r="Z30" s="208">
        <f>(R30-F30)*100/F30</f>
        <v>12.861471006991641</v>
      </c>
      <c r="AA30" s="208">
        <f>(X30-L30)*100/L30</f>
        <v>7.3943770526357948</v>
      </c>
      <c r="AB30" s="208">
        <f>(Y30-M30)*100/M30</f>
        <v>8.057690595943523</v>
      </c>
      <c r="AC30" s="12" t="s">
        <v>1409</v>
      </c>
    </row>
    <row r="31" spans="1:29" hidden="1" x14ac:dyDescent="0.55000000000000004">
      <c r="A31" s="271" t="s">
        <v>160</v>
      </c>
      <c r="B31" s="102" t="str">
        <f t="shared" si="12"/>
        <v>129</v>
      </c>
      <c r="C31" s="19">
        <v>37908623.530000001</v>
      </c>
      <c r="D31" s="19">
        <v>1977668.0500000003</v>
      </c>
      <c r="E31" s="19">
        <v>927.73</v>
      </c>
      <c r="F31" s="19">
        <f t="shared" si="14"/>
        <v>1978595.7800000003</v>
      </c>
      <c r="G31" s="19">
        <v>4903506.22</v>
      </c>
      <c r="H31" s="19">
        <v>1615623</v>
      </c>
      <c r="I31" s="19">
        <v>1013213</v>
      </c>
      <c r="J31" s="19">
        <v>0</v>
      </c>
      <c r="K31" s="19">
        <v>0</v>
      </c>
      <c r="L31" s="19">
        <f t="shared" si="15"/>
        <v>7532342.2199999997</v>
      </c>
      <c r="M31" s="19">
        <f>F31+L31</f>
        <v>9510938</v>
      </c>
      <c r="N31" s="438" t="s">
        <v>372</v>
      </c>
      <c r="O31" s="444">
        <f>VLOOKUP($B31,'[3]table2groupgl_Pivot (2)'!$B$1:$M$152,2,FALSE)</f>
        <v>40330921.059999995</v>
      </c>
      <c r="P31" s="19">
        <f>VLOOKUP($B31,'[3]table2groupgl_Pivot (2)'!$B$1:$M$152,6,FALSE)</f>
        <v>2087473.77</v>
      </c>
      <c r="Q31" s="19">
        <f>VLOOKUP($B31,'[3]table2groupgl_Pivot (2)'!$B$1:$M$152,8,FALSE)</f>
        <v>6555.01</v>
      </c>
      <c r="R31" s="19">
        <f t="shared" si="16"/>
        <v>2094028.78</v>
      </c>
      <c r="S31" s="19">
        <f>VLOOKUP($B31,'[3]table2groupgl_Pivot (2)'!$B$1:$M$152,5,FALSE)</f>
        <v>5582510.29</v>
      </c>
      <c r="T31" s="19">
        <f>VLOOKUP($B31,'[3]table2groupgl_Pivot (2)'!$B$1:$M$152,3,FALSE)</f>
        <v>1463408</v>
      </c>
      <c r="U31" s="19">
        <f>VLOOKUP($B31,'[3]table2groupgl_Pivot (2)'!$B$1:$M$152,4,FALSE)</f>
        <v>1204540</v>
      </c>
      <c r="V31" s="19">
        <f>VLOOKUP($B31,'[3]table2groupgl_Pivot (2)'!$B$1:$M$152,9,FALSE)</f>
        <v>0</v>
      </c>
      <c r="W31" s="19">
        <f>VLOOKUP($B31,'[3]table2groupgl_Pivot (2)'!$B$1:$M$152,7,FALSE)</f>
        <v>0</v>
      </c>
      <c r="X31" s="19">
        <f t="shared" si="13"/>
        <v>8250458.29</v>
      </c>
      <c r="Y31" s="19">
        <f>R31+X31</f>
        <v>10344487.07</v>
      </c>
      <c r="Z31" s="208">
        <f>(R31-F31)*100/F31</f>
        <v>5.8340870412651826</v>
      </c>
      <c r="AA31" s="208">
        <f>(X31-L31)*100/L31</f>
        <v>9.5337685015591376</v>
      </c>
      <c r="AB31" s="208">
        <f>(Y31-M31)*100/M31</f>
        <v>8.764110017329525</v>
      </c>
      <c r="AC31" s="12" t="s">
        <v>1409</v>
      </c>
    </row>
    <row r="32" spans="1:29" hidden="1" x14ac:dyDescent="0.55000000000000004">
      <c r="A32" s="271" t="s">
        <v>161</v>
      </c>
      <c r="B32" s="102" t="str">
        <f t="shared" si="12"/>
        <v>130</v>
      </c>
      <c r="C32" s="19">
        <v>59657819.420000002</v>
      </c>
      <c r="D32" s="19">
        <v>2883257.7800000017</v>
      </c>
      <c r="E32" s="19">
        <v>30484.059999999998</v>
      </c>
      <c r="F32" s="19">
        <f t="shared" si="14"/>
        <v>2913741.8400000017</v>
      </c>
      <c r="G32" s="19">
        <v>5618107.2000000002</v>
      </c>
      <c r="H32" s="19">
        <v>5586687</v>
      </c>
      <c r="I32" s="19">
        <v>2149987</v>
      </c>
      <c r="J32" s="19">
        <v>0</v>
      </c>
      <c r="K32" s="19">
        <v>0</v>
      </c>
      <c r="L32" s="19">
        <f t="shared" si="15"/>
        <v>13354781.199999999</v>
      </c>
      <c r="M32" s="19">
        <f>F32+L32</f>
        <v>16268523.040000001</v>
      </c>
      <c r="N32" s="438" t="s">
        <v>373</v>
      </c>
      <c r="O32" s="444">
        <f>VLOOKUP($B32,'[3]table2groupgl_Pivot (2)'!$B$1:$M$152,2,FALSE)</f>
        <v>62130374.080000006</v>
      </c>
      <c r="P32" s="19">
        <f>VLOOKUP($B32,'[3]table2groupgl_Pivot (2)'!$B$1:$M$152,6,FALSE)</f>
        <v>3011154.0599999987</v>
      </c>
      <c r="Q32" s="19">
        <f>VLOOKUP($B32,'[3]table2groupgl_Pivot (2)'!$B$1:$M$152,8,FALSE)</f>
        <v>0</v>
      </c>
      <c r="R32" s="19">
        <f t="shared" si="16"/>
        <v>3011154.0599999987</v>
      </c>
      <c r="S32" s="19">
        <f>VLOOKUP($B32,'[3]table2groupgl_Pivot (2)'!$B$1:$M$152,5,FALSE)</f>
        <v>9634202.0099999998</v>
      </c>
      <c r="T32" s="19">
        <f>VLOOKUP($B32,'[3]table2groupgl_Pivot (2)'!$B$1:$M$152,3,FALSE)</f>
        <v>3452388</v>
      </c>
      <c r="U32" s="19">
        <f>VLOOKUP($B32,'[3]table2groupgl_Pivot (2)'!$B$1:$M$152,4,FALSE)</f>
        <v>2435618</v>
      </c>
      <c r="V32" s="19">
        <f>VLOOKUP($B32,'[3]table2groupgl_Pivot (2)'!$B$1:$M$152,9,FALSE)</f>
        <v>0</v>
      </c>
      <c r="W32" s="19">
        <f>VLOOKUP($B32,'[3]table2groupgl_Pivot (2)'!$B$1:$M$152,7,FALSE)</f>
        <v>0</v>
      </c>
      <c r="X32" s="19">
        <f t="shared" si="13"/>
        <v>15522208.01</v>
      </c>
      <c r="Y32" s="19">
        <f>R32+X32</f>
        <v>18533362.07</v>
      </c>
      <c r="Z32" s="208">
        <f>(R32-F32)*100/F32</f>
        <v>3.3432000962719775</v>
      </c>
      <c r="AA32" s="208">
        <f>(X32-L32)*100/L32</f>
        <v>16.229594311885847</v>
      </c>
      <c r="AB32" s="208">
        <f>(Y32-M32)*100/M32</f>
        <v>13.921602006717871</v>
      </c>
      <c r="AC32" s="12" t="s">
        <v>1409</v>
      </c>
    </row>
    <row r="33" spans="1:29" hidden="1" x14ac:dyDescent="0.55000000000000004">
      <c r="A33" s="272" t="s">
        <v>162</v>
      </c>
      <c r="B33" s="102" t="str">
        <f t="shared" si="12"/>
        <v>132</v>
      </c>
      <c r="C33" s="19">
        <v>26521333.68</v>
      </c>
      <c r="D33" s="19">
        <v>1675326.8899999997</v>
      </c>
      <c r="E33" s="19">
        <v>776.18000000000006</v>
      </c>
      <c r="F33" s="19">
        <f t="shared" si="14"/>
        <v>1676103.0699999996</v>
      </c>
      <c r="G33" s="19">
        <v>2278382.29</v>
      </c>
      <c r="H33" s="19">
        <v>4562336</v>
      </c>
      <c r="I33" s="19">
        <v>650025</v>
      </c>
      <c r="J33" s="19">
        <v>0</v>
      </c>
      <c r="K33" s="19">
        <v>0</v>
      </c>
      <c r="L33" s="19">
        <f t="shared" si="15"/>
        <v>7490743.29</v>
      </c>
      <c r="M33" s="19">
        <f>F33+L33</f>
        <v>9166846.3599999994</v>
      </c>
      <c r="N33" s="438" t="s">
        <v>374</v>
      </c>
      <c r="O33" s="444">
        <f>VLOOKUP($B33,'[3]table2groupgl_Pivot (2)'!$B$1:$M$152,2,FALSE)</f>
        <v>26770456.82</v>
      </c>
      <c r="P33" s="19">
        <f>VLOOKUP($B33,'[3]table2groupgl_Pivot (2)'!$B$1:$M$152,6,FALSE)</f>
        <v>1698868.8699999999</v>
      </c>
      <c r="Q33" s="19">
        <f>VLOOKUP($B33,'[3]table2groupgl_Pivot (2)'!$B$1:$M$152,8,FALSE)</f>
        <v>37</v>
      </c>
      <c r="R33" s="19">
        <f t="shared" si="16"/>
        <v>1698905.8699999999</v>
      </c>
      <c r="S33" s="19">
        <f>VLOOKUP($B33,'[3]table2groupgl_Pivot (2)'!$B$1:$M$152,5,FALSE)</f>
        <v>2157006.1800000002</v>
      </c>
      <c r="T33" s="19">
        <f>VLOOKUP($B33,'[3]table2groupgl_Pivot (2)'!$B$1:$M$152,3,FALSE)</f>
        <v>4776820</v>
      </c>
      <c r="U33" s="19">
        <f>VLOOKUP($B33,'[3]table2groupgl_Pivot (2)'!$B$1:$M$152,4,FALSE)</f>
        <v>625231</v>
      </c>
      <c r="V33" s="19">
        <f>VLOOKUP($B33,'[3]table2groupgl_Pivot (2)'!$B$1:$M$152,9,FALSE)</f>
        <v>0</v>
      </c>
      <c r="W33" s="19">
        <f>VLOOKUP($B33,'[3]table2groupgl_Pivot (2)'!$B$1:$M$152,7,FALSE)</f>
        <v>0</v>
      </c>
      <c r="X33" s="19">
        <f t="shared" si="13"/>
        <v>7559057.1799999997</v>
      </c>
      <c r="Y33" s="19">
        <f>R33+X33</f>
        <v>9257963.0499999989</v>
      </c>
      <c r="Z33" s="208">
        <f>(R33-F33)*100/F33</f>
        <v>1.3604652606477408</v>
      </c>
      <c r="AA33" s="208">
        <f>(X33-L33)*100/L33</f>
        <v>0.91197745477671632</v>
      </c>
      <c r="AB33" s="208">
        <f>(Y33-M33)*100/M33</f>
        <v>0.99398076963078374</v>
      </c>
      <c r="AC33" s="12" t="s">
        <v>1409</v>
      </c>
    </row>
    <row r="34" spans="1:29" hidden="1" x14ac:dyDescent="0.55000000000000004">
      <c r="A34" s="271" t="s">
        <v>163</v>
      </c>
      <c r="B34" s="102" t="str">
        <f t="shared" si="12"/>
        <v>133</v>
      </c>
      <c r="C34" s="19">
        <v>27818192.789999999</v>
      </c>
      <c r="D34" s="19">
        <v>1515418.2999999998</v>
      </c>
      <c r="E34" s="19">
        <v>0</v>
      </c>
      <c r="F34" s="19">
        <f t="shared" si="14"/>
        <v>1515418.2999999998</v>
      </c>
      <c r="G34" s="19">
        <v>4987963.17</v>
      </c>
      <c r="H34" s="19">
        <v>1304370</v>
      </c>
      <c r="I34" s="19">
        <v>1080793</v>
      </c>
      <c r="J34" s="19">
        <v>0</v>
      </c>
      <c r="K34" s="19">
        <v>0</v>
      </c>
      <c r="L34" s="19">
        <f t="shared" si="15"/>
        <v>7373126.1699999999</v>
      </c>
      <c r="M34" s="19">
        <f>F34+L34</f>
        <v>8888544.4699999988</v>
      </c>
      <c r="N34" s="438" t="s">
        <v>375</v>
      </c>
      <c r="O34" s="444">
        <f>VLOOKUP($B34,'[3]table2groupgl_Pivot (2)'!$B$1:$M$152,2,FALSE)</f>
        <v>29120698.210000001</v>
      </c>
      <c r="P34" s="19">
        <f>VLOOKUP($B34,'[3]table2groupgl_Pivot (2)'!$B$1:$M$152,6,FALSE)</f>
        <v>1550341.5799999996</v>
      </c>
      <c r="Q34" s="19">
        <f>VLOOKUP($B34,'[3]table2groupgl_Pivot (2)'!$B$1:$M$152,8,FALSE)</f>
        <v>40</v>
      </c>
      <c r="R34" s="19">
        <f t="shared" si="16"/>
        <v>1550381.5799999996</v>
      </c>
      <c r="S34" s="19">
        <f>VLOOKUP($B34,'[3]table2groupgl_Pivot (2)'!$B$1:$M$152,5,FALSE)</f>
        <v>4724632.75</v>
      </c>
      <c r="T34" s="19">
        <f>VLOOKUP($B34,'[3]table2groupgl_Pivot (2)'!$B$1:$M$152,3,FALSE)</f>
        <v>1202641</v>
      </c>
      <c r="U34" s="19">
        <f>VLOOKUP($B34,'[3]table2groupgl_Pivot (2)'!$B$1:$M$152,4,FALSE)</f>
        <v>984933</v>
      </c>
      <c r="V34" s="19">
        <f>VLOOKUP($B34,'[3]table2groupgl_Pivot (2)'!$B$1:$M$152,9,FALSE)</f>
        <v>0</v>
      </c>
      <c r="W34" s="19">
        <f>VLOOKUP($B34,'[3]table2groupgl_Pivot (2)'!$B$1:$M$152,7,FALSE)</f>
        <v>0</v>
      </c>
      <c r="X34" s="19">
        <f t="shared" si="13"/>
        <v>6912206.75</v>
      </c>
      <c r="Y34" s="19">
        <f>R34+X34</f>
        <v>8462588.3300000001</v>
      </c>
      <c r="Z34" s="208">
        <f>(R34-F34)*100/F34</f>
        <v>2.3071702380788062</v>
      </c>
      <c r="AA34" s="208">
        <f>(X34-L34)*100/L34</f>
        <v>-6.2513431802564678</v>
      </c>
      <c r="AB34" s="208">
        <f>(Y34-M34)*100/M34</f>
        <v>-4.7921922586724568</v>
      </c>
      <c r="AC34" s="12" t="s">
        <v>1409</v>
      </c>
    </row>
    <row r="35" spans="1:29" hidden="1" x14ac:dyDescent="0.55000000000000004">
      <c r="A35" s="271" t="s">
        <v>164</v>
      </c>
      <c r="B35" s="102" t="str">
        <f t="shared" si="12"/>
        <v>134</v>
      </c>
      <c r="C35" s="19">
        <v>87245718.399999991</v>
      </c>
      <c r="D35" s="19">
        <v>3184708.4900000012</v>
      </c>
      <c r="E35" s="19">
        <v>107</v>
      </c>
      <c r="F35" s="19">
        <f t="shared" si="14"/>
        <v>3184815.4900000012</v>
      </c>
      <c r="G35" s="19">
        <v>14931380.739999996</v>
      </c>
      <c r="H35" s="19">
        <v>3408168</v>
      </c>
      <c r="I35" s="19">
        <v>4139766</v>
      </c>
      <c r="J35" s="19">
        <v>0</v>
      </c>
      <c r="K35" s="19">
        <v>0</v>
      </c>
      <c r="L35" s="19">
        <f t="shared" si="15"/>
        <v>22479314.739999995</v>
      </c>
      <c r="M35" s="19">
        <f>F35+L35</f>
        <v>25664130.229999997</v>
      </c>
      <c r="N35" s="438" t="s">
        <v>376</v>
      </c>
      <c r="O35" s="444">
        <f>VLOOKUP($B35,'[3]table2groupgl_Pivot (2)'!$B$1:$M$152,2,FALSE)</f>
        <v>87107896.689999998</v>
      </c>
      <c r="P35" s="19">
        <f>VLOOKUP($B35,'[3]table2groupgl_Pivot (2)'!$B$1:$M$152,6,FALSE)</f>
        <v>3211683.6799999983</v>
      </c>
      <c r="Q35" s="19">
        <f>VLOOKUP($B35,'[3]table2groupgl_Pivot (2)'!$B$1:$M$152,8,FALSE)</f>
        <v>168.22</v>
      </c>
      <c r="R35" s="19">
        <f t="shared" si="16"/>
        <v>3211851.8999999985</v>
      </c>
      <c r="S35" s="19">
        <f>VLOOKUP($B35,'[3]table2groupgl_Pivot (2)'!$B$1:$M$152,5,FALSE)</f>
        <v>16685149.719999999</v>
      </c>
      <c r="T35" s="19">
        <f>VLOOKUP($B35,'[3]table2groupgl_Pivot (2)'!$B$1:$M$152,3,FALSE)</f>
        <v>4915332</v>
      </c>
      <c r="U35" s="19">
        <f>VLOOKUP($B35,'[3]table2groupgl_Pivot (2)'!$B$1:$M$152,4,FALSE)</f>
        <v>4662033</v>
      </c>
      <c r="V35" s="19">
        <f>VLOOKUP($B35,'[3]table2groupgl_Pivot (2)'!$B$1:$M$152,9,FALSE)</f>
        <v>0</v>
      </c>
      <c r="W35" s="19">
        <f>VLOOKUP($B35,'[3]table2groupgl_Pivot (2)'!$B$1:$M$152,7,FALSE)</f>
        <v>0</v>
      </c>
      <c r="X35" s="19">
        <f t="shared" si="13"/>
        <v>26262514.719999999</v>
      </c>
      <c r="Y35" s="19">
        <f>R35+X35</f>
        <v>29474366.619999997</v>
      </c>
      <c r="Z35" s="208">
        <f>(R35-F35)*100/F35</f>
        <v>0.84891605447439422</v>
      </c>
      <c r="AA35" s="208">
        <f>(X35-L35)*100/L35</f>
        <v>16.829694426886277</v>
      </c>
      <c r="AB35" s="208">
        <f>(Y35-M35)*100/M35</f>
        <v>14.84654401241324</v>
      </c>
      <c r="AC35" s="12" t="s">
        <v>1409</v>
      </c>
    </row>
    <row r="36" spans="1:29" hidden="1" x14ac:dyDescent="0.55000000000000004">
      <c r="A36" s="271" t="s">
        <v>165</v>
      </c>
      <c r="B36" s="102" t="str">
        <f t="shared" si="12"/>
        <v>136</v>
      </c>
      <c r="C36" s="19">
        <v>62440628.830000006</v>
      </c>
      <c r="D36" s="19">
        <v>3143179.64</v>
      </c>
      <c r="E36" s="19">
        <v>0</v>
      </c>
      <c r="F36" s="19">
        <f t="shared" si="14"/>
        <v>3143179.64</v>
      </c>
      <c r="G36" s="19">
        <v>11464509.92</v>
      </c>
      <c r="H36" s="19">
        <v>2256082</v>
      </c>
      <c r="I36" s="19">
        <v>1528376</v>
      </c>
      <c r="J36" s="19">
        <v>0</v>
      </c>
      <c r="K36" s="19">
        <v>0</v>
      </c>
      <c r="L36" s="19">
        <f t="shared" si="15"/>
        <v>15248967.92</v>
      </c>
      <c r="M36" s="19">
        <f>F36+L36</f>
        <v>18392147.559999999</v>
      </c>
      <c r="N36" s="438" t="s">
        <v>377</v>
      </c>
      <c r="O36" s="444">
        <f>VLOOKUP($B36,'[3]table2groupgl_Pivot (2)'!$B$1:$M$152,2,FALSE)</f>
        <v>65751252.660000011</v>
      </c>
      <c r="P36" s="19">
        <f>VLOOKUP($B36,'[3]table2groupgl_Pivot (2)'!$B$1:$M$152,6,FALSE)</f>
        <v>3066549.4299999997</v>
      </c>
      <c r="Q36" s="19">
        <f>VLOOKUP($B36,'[3]table2groupgl_Pivot (2)'!$B$1:$M$152,8,FALSE)</f>
        <v>12</v>
      </c>
      <c r="R36" s="19">
        <f t="shared" si="16"/>
        <v>3066561.4299999997</v>
      </c>
      <c r="S36" s="19">
        <f>VLOOKUP($B36,'[3]table2groupgl_Pivot (2)'!$B$1:$M$152,5,FALSE)</f>
        <v>11072726.27</v>
      </c>
      <c r="T36" s="19">
        <f>VLOOKUP($B36,'[3]table2groupgl_Pivot (2)'!$B$1:$M$152,3,FALSE)</f>
        <v>1960673</v>
      </c>
      <c r="U36" s="19">
        <f>VLOOKUP($B36,'[3]table2groupgl_Pivot (2)'!$B$1:$M$152,4,FALSE)</f>
        <v>1600003.9100000001</v>
      </c>
      <c r="V36" s="19">
        <f>VLOOKUP($B36,'[3]table2groupgl_Pivot (2)'!$B$1:$M$152,9,FALSE)</f>
        <v>0</v>
      </c>
      <c r="W36" s="19">
        <f>VLOOKUP($B36,'[3]table2groupgl_Pivot (2)'!$B$1:$M$152,7,FALSE)</f>
        <v>0</v>
      </c>
      <c r="X36" s="19">
        <f t="shared" si="13"/>
        <v>14633403.18</v>
      </c>
      <c r="Y36" s="19">
        <f>R36+X36</f>
        <v>17699964.609999999</v>
      </c>
      <c r="Z36" s="208">
        <f>(R36-F36)*100/F36</f>
        <v>-2.4376020073736679</v>
      </c>
      <c r="AA36" s="208">
        <f>(X36-L36)*100/L36</f>
        <v>-4.0367632959122925</v>
      </c>
      <c r="AB36" s="208">
        <f>(Y36-M36)*100/M36</f>
        <v>-3.7634699685934843</v>
      </c>
      <c r="AC36" s="12" t="s">
        <v>1409</v>
      </c>
    </row>
    <row r="37" spans="1:29" hidden="1" x14ac:dyDescent="0.55000000000000004">
      <c r="A37" s="271" t="s">
        <v>166</v>
      </c>
      <c r="B37" s="102" t="str">
        <f t="shared" si="12"/>
        <v>137</v>
      </c>
      <c r="C37" s="19">
        <v>45935217.350000009</v>
      </c>
      <c r="D37" s="19">
        <v>2020924.1799999997</v>
      </c>
      <c r="E37" s="19">
        <v>0</v>
      </c>
      <c r="F37" s="19">
        <f t="shared" si="14"/>
        <v>2020924.1799999997</v>
      </c>
      <c r="G37" s="19">
        <v>7825984.5100000016</v>
      </c>
      <c r="H37" s="19">
        <v>1812705</v>
      </c>
      <c r="I37" s="19">
        <v>1895351</v>
      </c>
      <c r="J37" s="19">
        <v>0</v>
      </c>
      <c r="K37" s="19">
        <v>0</v>
      </c>
      <c r="L37" s="19">
        <f t="shared" si="15"/>
        <v>11534040.510000002</v>
      </c>
      <c r="M37" s="19">
        <f>F37+L37</f>
        <v>13554964.690000001</v>
      </c>
      <c r="N37" s="438" t="s">
        <v>378</v>
      </c>
      <c r="O37" s="444">
        <f>VLOOKUP($B37,'[3]table2groupgl_Pivot (2)'!$B$1:$M$152,2,FALSE)</f>
        <v>46164249.560000002</v>
      </c>
      <c r="P37" s="19">
        <f>VLOOKUP($B37,'[3]table2groupgl_Pivot (2)'!$B$1:$M$152,6,FALSE)</f>
        <v>2117453.17</v>
      </c>
      <c r="Q37" s="19">
        <f>VLOOKUP($B37,'[3]table2groupgl_Pivot (2)'!$B$1:$M$152,8,FALSE)</f>
        <v>0</v>
      </c>
      <c r="R37" s="19">
        <f t="shared" si="16"/>
        <v>2117453.17</v>
      </c>
      <c r="S37" s="19">
        <f>VLOOKUP($B37,'[3]table2groupgl_Pivot (2)'!$B$1:$M$152,5,FALSE)</f>
        <v>6925696.3500000006</v>
      </c>
      <c r="T37" s="19">
        <f>VLOOKUP($B37,'[3]table2groupgl_Pivot (2)'!$B$1:$M$152,3,FALSE)</f>
        <v>1718485</v>
      </c>
      <c r="U37" s="19">
        <f>VLOOKUP($B37,'[3]table2groupgl_Pivot (2)'!$B$1:$M$152,4,FALSE)</f>
        <v>2290407</v>
      </c>
      <c r="V37" s="19">
        <f>VLOOKUP($B37,'[3]table2groupgl_Pivot (2)'!$B$1:$M$152,9,FALSE)</f>
        <v>0</v>
      </c>
      <c r="W37" s="19">
        <f>VLOOKUP($B37,'[3]table2groupgl_Pivot (2)'!$B$1:$M$152,7,FALSE)</f>
        <v>0</v>
      </c>
      <c r="X37" s="19">
        <f t="shared" si="13"/>
        <v>10934588.350000001</v>
      </c>
      <c r="Y37" s="19">
        <f>R37+X37</f>
        <v>13052041.520000001</v>
      </c>
      <c r="Z37" s="208">
        <f>(R37-F37)*100/F37</f>
        <v>4.7764775618648017</v>
      </c>
      <c r="AA37" s="208">
        <f>(X37-L37)*100/L37</f>
        <v>-5.1972434072888483</v>
      </c>
      <c r="AB37" s="208">
        <f>(Y37-M37)*100/M37</f>
        <v>-3.7102506830654081</v>
      </c>
      <c r="AC37" s="12" t="s">
        <v>1409</v>
      </c>
    </row>
    <row r="38" spans="1:29" hidden="1" x14ac:dyDescent="0.55000000000000004">
      <c r="A38" s="271" t="s">
        <v>167</v>
      </c>
      <c r="B38" s="102" t="str">
        <f t="shared" si="12"/>
        <v>138</v>
      </c>
      <c r="C38" s="19">
        <v>30913260.879999999</v>
      </c>
      <c r="D38" s="19">
        <v>1690390.9499999995</v>
      </c>
      <c r="E38" s="19">
        <v>415.17</v>
      </c>
      <c r="F38" s="19">
        <f t="shared" si="14"/>
        <v>1690806.1199999994</v>
      </c>
      <c r="G38" s="19">
        <v>4559361.8999999994</v>
      </c>
      <c r="H38" s="19">
        <v>1375916</v>
      </c>
      <c r="I38" s="19">
        <v>1051008</v>
      </c>
      <c r="J38" s="19">
        <v>0</v>
      </c>
      <c r="K38" s="19">
        <v>0</v>
      </c>
      <c r="L38" s="19">
        <f t="shared" si="15"/>
        <v>6986285.8999999994</v>
      </c>
      <c r="M38" s="19">
        <f>F38+L38</f>
        <v>8677092.0199999996</v>
      </c>
      <c r="N38" s="438" t="s">
        <v>379</v>
      </c>
      <c r="O38" s="444">
        <f>VLOOKUP($B38,'[3]table2groupgl_Pivot (2)'!$B$1:$M$152,2,FALSE)</f>
        <v>32490881.169999998</v>
      </c>
      <c r="P38" s="19">
        <f>VLOOKUP($B38,'[3]table2groupgl_Pivot (2)'!$B$1:$M$152,6,FALSE)</f>
        <v>1852851.6500000001</v>
      </c>
      <c r="Q38" s="19">
        <f>VLOOKUP($B38,'[3]table2groupgl_Pivot (2)'!$B$1:$M$152,8,FALSE)</f>
        <v>43.33</v>
      </c>
      <c r="R38" s="19">
        <f t="shared" si="16"/>
        <v>1852894.9800000002</v>
      </c>
      <c r="S38" s="19">
        <f>VLOOKUP($B38,'[3]table2groupgl_Pivot (2)'!$B$1:$M$152,5,FALSE)</f>
        <v>5042046.2399999993</v>
      </c>
      <c r="T38" s="19">
        <f>VLOOKUP($B38,'[3]table2groupgl_Pivot (2)'!$B$1:$M$152,3,FALSE)</f>
        <v>1301144.02</v>
      </c>
      <c r="U38" s="19">
        <f>VLOOKUP($B38,'[3]table2groupgl_Pivot (2)'!$B$1:$M$152,4,FALSE)</f>
        <v>1162448</v>
      </c>
      <c r="V38" s="19">
        <f>VLOOKUP($B38,'[3]table2groupgl_Pivot (2)'!$B$1:$M$152,9,FALSE)</f>
        <v>0</v>
      </c>
      <c r="W38" s="19">
        <f>VLOOKUP($B38,'[3]table2groupgl_Pivot (2)'!$B$1:$M$152,7,FALSE)</f>
        <v>0</v>
      </c>
      <c r="X38" s="19">
        <f t="shared" si="13"/>
        <v>7505638.2599999998</v>
      </c>
      <c r="Y38" s="19">
        <f>R38+X38</f>
        <v>9358533.2400000002</v>
      </c>
      <c r="Z38" s="208">
        <f>(R38-F38)*100/F38</f>
        <v>9.5864841085387642</v>
      </c>
      <c r="AA38" s="208">
        <f>(X38-L38)*100/L38</f>
        <v>7.433883574675928</v>
      </c>
      <c r="AB38" s="208">
        <f>(Y38-M38)*100/M38</f>
        <v>7.8533363300669556</v>
      </c>
      <c r="AC38" s="12" t="s">
        <v>1409</v>
      </c>
    </row>
    <row r="39" spans="1:29" hidden="1" x14ac:dyDescent="0.55000000000000004">
      <c r="A39" s="271" t="s">
        <v>168</v>
      </c>
      <c r="B39" s="102" t="str">
        <f t="shared" si="12"/>
        <v>139</v>
      </c>
      <c r="C39" s="19">
        <v>51871280.640000001</v>
      </c>
      <c r="D39" s="19">
        <v>1319926.6500000001</v>
      </c>
      <c r="E39" s="19">
        <v>12645.3</v>
      </c>
      <c r="F39" s="19">
        <f t="shared" si="14"/>
        <v>1332571.9500000002</v>
      </c>
      <c r="G39" s="19">
        <v>3670144.7300000004</v>
      </c>
      <c r="H39" s="19">
        <v>6346740.79</v>
      </c>
      <c r="I39" s="19">
        <v>1660375</v>
      </c>
      <c r="J39" s="19">
        <v>0</v>
      </c>
      <c r="K39" s="19">
        <v>0</v>
      </c>
      <c r="L39" s="19">
        <f t="shared" si="15"/>
        <v>11677260.52</v>
      </c>
      <c r="M39" s="19">
        <f>F39+L39</f>
        <v>13009832.469999999</v>
      </c>
      <c r="N39" s="438" t="s">
        <v>380</v>
      </c>
      <c r="O39" s="444">
        <f>VLOOKUP($B39,'[3]table2groupgl_Pivot (2)'!$B$1:$M$152,2,FALSE)</f>
        <v>51991868.550000004</v>
      </c>
      <c r="P39" s="19">
        <f>VLOOKUP($B39,'[3]table2groupgl_Pivot (2)'!$B$1:$M$152,6,FALSE)</f>
        <v>1461820.53</v>
      </c>
      <c r="Q39" s="19">
        <f>VLOOKUP($B39,'[3]table2groupgl_Pivot (2)'!$B$1:$M$152,8,FALSE)</f>
        <v>0</v>
      </c>
      <c r="R39" s="19">
        <f t="shared" si="16"/>
        <v>1461820.53</v>
      </c>
      <c r="S39" s="19">
        <f>VLOOKUP($B39,'[3]table2groupgl_Pivot (2)'!$B$1:$M$152,5,FALSE)</f>
        <v>3751464.9599999995</v>
      </c>
      <c r="T39" s="19">
        <f>VLOOKUP($B39,'[3]table2groupgl_Pivot (2)'!$B$1:$M$152,3,FALSE)</f>
        <v>6714006</v>
      </c>
      <c r="U39" s="19">
        <f>VLOOKUP($B39,'[3]table2groupgl_Pivot (2)'!$B$1:$M$152,4,FALSE)</f>
        <v>2101757</v>
      </c>
      <c r="V39" s="19">
        <f>VLOOKUP($B39,'[3]table2groupgl_Pivot (2)'!$B$1:$M$152,9,FALSE)</f>
        <v>0</v>
      </c>
      <c r="W39" s="19">
        <f>VLOOKUP($B39,'[3]table2groupgl_Pivot (2)'!$B$1:$M$152,7,FALSE)</f>
        <v>0</v>
      </c>
      <c r="X39" s="19">
        <f t="shared" si="13"/>
        <v>12567227.959999999</v>
      </c>
      <c r="Y39" s="19">
        <f>R39+X39</f>
        <v>14029048.489999998</v>
      </c>
      <c r="Z39" s="208">
        <f>(R39-F39)*100/F39</f>
        <v>9.6991820966965303</v>
      </c>
      <c r="AA39" s="208">
        <f>(X39-L39)*100/L39</f>
        <v>7.6213717975695161</v>
      </c>
      <c r="AB39" s="208">
        <f>(Y39-M39)*100/M39</f>
        <v>7.8341978834105586</v>
      </c>
      <c r="AC39" s="12" t="s">
        <v>1409</v>
      </c>
    </row>
    <row r="40" spans="1:29" hidden="1" x14ac:dyDescent="0.55000000000000004">
      <c r="A40" s="271" t="s">
        <v>169</v>
      </c>
      <c r="B40" s="102" t="str">
        <f t="shared" si="12"/>
        <v>140</v>
      </c>
      <c r="C40" s="19">
        <v>74445361.13000001</v>
      </c>
      <c r="D40" s="19">
        <v>2024959.73</v>
      </c>
      <c r="E40" s="19">
        <v>17659.72</v>
      </c>
      <c r="F40" s="19">
        <f t="shared" ref="F40:F71" si="17">SUM(D40:E40)</f>
        <v>2042619.45</v>
      </c>
      <c r="G40" s="19">
        <v>9150160.4600000009</v>
      </c>
      <c r="H40" s="19">
        <v>2146400</v>
      </c>
      <c r="I40" s="19">
        <v>2318465</v>
      </c>
      <c r="J40" s="19">
        <v>0</v>
      </c>
      <c r="K40" s="19">
        <v>0</v>
      </c>
      <c r="L40" s="19">
        <f t="shared" ref="L40:L71" si="18">SUM(G40:K40)</f>
        <v>13615025.460000001</v>
      </c>
      <c r="M40" s="19">
        <f>F40+L40</f>
        <v>15657644.91</v>
      </c>
      <c r="N40" s="438" t="s">
        <v>381</v>
      </c>
      <c r="O40" s="444">
        <f>VLOOKUP($B40,'[3]table2groupgl_Pivot (2)'!$B$1:$M$152,2,FALSE)</f>
        <v>74911692.949999988</v>
      </c>
      <c r="P40" s="19">
        <f>VLOOKUP($B40,'[3]table2groupgl_Pivot (2)'!$B$1:$M$152,6,FALSE)</f>
        <v>2377976.8900000015</v>
      </c>
      <c r="Q40" s="19">
        <f>VLOOKUP($B40,'[3]table2groupgl_Pivot (2)'!$B$1:$M$152,8,FALSE)</f>
        <v>0</v>
      </c>
      <c r="R40" s="19">
        <f t="shared" ref="R40:R71" si="19">SUM(P40:Q40)</f>
        <v>2377976.8900000015</v>
      </c>
      <c r="S40" s="19">
        <f>VLOOKUP($B40,'[3]table2groupgl_Pivot (2)'!$B$1:$M$152,5,FALSE)</f>
        <v>8426062.8900000006</v>
      </c>
      <c r="T40" s="19">
        <f>VLOOKUP($B40,'[3]table2groupgl_Pivot (2)'!$B$1:$M$152,3,FALSE)</f>
        <v>1954723</v>
      </c>
      <c r="U40" s="19">
        <f>VLOOKUP($B40,'[3]table2groupgl_Pivot (2)'!$B$1:$M$152,4,FALSE)</f>
        <v>2640738</v>
      </c>
      <c r="V40" s="19">
        <f>VLOOKUP($B40,'[3]table2groupgl_Pivot (2)'!$B$1:$M$152,9,FALSE)</f>
        <v>0</v>
      </c>
      <c r="W40" s="19">
        <f>VLOOKUP($B40,'[3]table2groupgl_Pivot (2)'!$B$1:$M$152,7,FALSE)</f>
        <v>0</v>
      </c>
      <c r="X40" s="19">
        <f t="shared" ref="X40:X71" si="20">SUM(S40:W40)</f>
        <v>13021523.890000001</v>
      </c>
      <c r="Y40" s="19">
        <f>R40+X40</f>
        <v>15399500.780000001</v>
      </c>
      <c r="Z40" s="208">
        <f>(R40-F40)*100/F40</f>
        <v>16.418008748521491</v>
      </c>
      <c r="AA40" s="208">
        <f>(X40-L40)*100/L40</f>
        <v>-4.3591660679861866</v>
      </c>
      <c r="AB40" s="208">
        <f>(Y40-M40)*100/M40</f>
        <v>-1.648677891750701</v>
      </c>
      <c r="AC40" s="12" t="s">
        <v>1409</v>
      </c>
    </row>
    <row r="41" spans="1:29" hidden="1" x14ac:dyDescent="0.55000000000000004">
      <c r="A41" s="271" t="s">
        <v>170</v>
      </c>
      <c r="B41" s="102" t="str">
        <f t="shared" si="12"/>
        <v>141</v>
      </c>
      <c r="C41" s="19">
        <v>60257684.520000003</v>
      </c>
      <c r="D41" s="19">
        <v>2118206.8200000003</v>
      </c>
      <c r="E41" s="19">
        <v>0</v>
      </c>
      <c r="F41" s="19">
        <f t="shared" si="17"/>
        <v>2118206.8200000003</v>
      </c>
      <c r="G41" s="19">
        <v>9241851.6900000013</v>
      </c>
      <c r="H41" s="19">
        <v>2748667</v>
      </c>
      <c r="I41" s="19">
        <v>1942904</v>
      </c>
      <c r="J41" s="19">
        <v>0</v>
      </c>
      <c r="K41" s="19">
        <v>0</v>
      </c>
      <c r="L41" s="19">
        <f t="shared" si="18"/>
        <v>13933422.690000001</v>
      </c>
      <c r="M41" s="19">
        <f>F41+L41</f>
        <v>16051629.510000002</v>
      </c>
      <c r="N41" s="438" t="s">
        <v>382</v>
      </c>
      <c r="O41" s="444">
        <f>VLOOKUP($B41,'[3]table2groupgl_Pivot (2)'!$B$1:$M$152,2,FALSE)</f>
        <v>60453505.950000003</v>
      </c>
      <c r="P41" s="19">
        <f>VLOOKUP($B41,'[3]table2groupgl_Pivot (2)'!$B$1:$M$152,6,FALSE)</f>
        <v>2228759.3899999997</v>
      </c>
      <c r="Q41" s="19">
        <f>VLOOKUP($B41,'[3]table2groupgl_Pivot (2)'!$B$1:$M$152,8,FALSE)</f>
        <v>0</v>
      </c>
      <c r="R41" s="19">
        <f t="shared" si="19"/>
        <v>2228759.3899999997</v>
      </c>
      <c r="S41" s="19">
        <f>VLOOKUP($B41,'[3]table2groupgl_Pivot (2)'!$B$1:$M$152,5,FALSE)</f>
        <v>10485461.939999999</v>
      </c>
      <c r="T41" s="19">
        <f>VLOOKUP($B41,'[3]table2groupgl_Pivot (2)'!$B$1:$M$152,3,FALSE)</f>
        <v>3386932</v>
      </c>
      <c r="U41" s="19">
        <f>VLOOKUP($B41,'[3]table2groupgl_Pivot (2)'!$B$1:$M$152,4,FALSE)</f>
        <v>2530766</v>
      </c>
      <c r="V41" s="19">
        <f>VLOOKUP($B41,'[3]table2groupgl_Pivot (2)'!$B$1:$M$152,9,FALSE)</f>
        <v>0</v>
      </c>
      <c r="W41" s="19">
        <f>VLOOKUP($B41,'[3]table2groupgl_Pivot (2)'!$B$1:$M$152,7,FALSE)</f>
        <v>0</v>
      </c>
      <c r="X41" s="19">
        <f t="shared" si="20"/>
        <v>16403159.939999999</v>
      </c>
      <c r="Y41" s="19">
        <f>R41+X41</f>
        <v>18631919.329999998</v>
      </c>
      <c r="Z41" s="208">
        <f>(R41-F41)*100/F41</f>
        <v>5.2191584389289876</v>
      </c>
      <c r="AA41" s="208">
        <f>(X41-L41)*100/L41</f>
        <v>17.725273286746159</v>
      </c>
      <c r="AB41" s="208">
        <f>(Y41-M41)*100/M41</f>
        <v>16.074940045136863</v>
      </c>
      <c r="AC41" s="12" t="s">
        <v>1409</v>
      </c>
    </row>
    <row r="42" spans="1:29" hidden="1" x14ac:dyDescent="0.55000000000000004">
      <c r="A42" s="271" t="s">
        <v>171</v>
      </c>
      <c r="B42" s="102" t="str">
        <f t="shared" si="12"/>
        <v>142</v>
      </c>
      <c r="C42" s="19">
        <v>55524558.960000008</v>
      </c>
      <c r="D42" s="19">
        <v>1982273.1399999985</v>
      </c>
      <c r="E42" s="19">
        <v>14</v>
      </c>
      <c r="F42" s="19">
        <f t="shared" si="17"/>
        <v>1982287.1399999985</v>
      </c>
      <c r="G42" s="19">
        <v>7991803.9700000007</v>
      </c>
      <c r="H42" s="19">
        <v>1858270</v>
      </c>
      <c r="I42" s="19">
        <v>2016578</v>
      </c>
      <c r="J42" s="19">
        <v>0</v>
      </c>
      <c r="K42" s="19">
        <v>0</v>
      </c>
      <c r="L42" s="19">
        <f t="shared" si="18"/>
        <v>11866651.970000001</v>
      </c>
      <c r="M42" s="19">
        <f>F42+L42</f>
        <v>13848939.109999999</v>
      </c>
      <c r="N42" s="438" t="s">
        <v>383</v>
      </c>
      <c r="O42" s="444">
        <f>VLOOKUP($B42,'[3]table2groupgl_Pivot (2)'!$B$1:$M$152,2,FALSE)</f>
        <v>60608260.829999998</v>
      </c>
      <c r="P42" s="19">
        <f>VLOOKUP($B42,'[3]table2groupgl_Pivot (2)'!$B$1:$M$152,6,FALSE)</f>
        <v>1905681.1700000006</v>
      </c>
      <c r="Q42" s="19">
        <f>VLOOKUP($B42,'[3]table2groupgl_Pivot (2)'!$B$1:$M$152,8,FALSE)</f>
        <v>36</v>
      </c>
      <c r="R42" s="19">
        <f t="shared" si="19"/>
        <v>1905717.1700000006</v>
      </c>
      <c r="S42" s="19">
        <f>VLOOKUP($B42,'[3]table2groupgl_Pivot (2)'!$B$1:$M$152,5,FALSE)</f>
        <v>9116303.5799999982</v>
      </c>
      <c r="T42" s="19">
        <f>VLOOKUP($B42,'[3]table2groupgl_Pivot (2)'!$B$1:$M$152,3,FALSE)</f>
        <v>1636430</v>
      </c>
      <c r="U42" s="19">
        <f>VLOOKUP($B42,'[3]table2groupgl_Pivot (2)'!$B$1:$M$152,4,FALSE)</f>
        <v>2340054</v>
      </c>
      <c r="V42" s="19">
        <f>VLOOKUP($B42,'[3]table2groupgl_Pivot (2)'!$B$1:$M$152,9,FALSE)</f>
        <v>0</v>
      </c>
      <c r="W42" s="19">
        <f>VLOOKUP($B42,'[3]table2groupgl_Pivot (2)'!$B$1:$M$152,7,FALSE)</f>
        <v>0</v>
      </c>
      <c r="X42" s="19">
        <f t="shared" si="20"/>
        <v>13092787.579999998</v>
      </c>
      <c r="Y42" s="19">
        <f>R42+X42</f>
        <v>14998504.749999998</v>
      </c>
      <c r="Z42" s="208">
        <f>(R42-F42)*100/F42</f>
        <v>-3.8627083057199236</v>
      </c>
      <c r="AA42" s="208">
        <f>(X42-L42)*100/L42</f>
        <v>10.332616251827242</v>
      </c>
      <c r="AB42" s="208">
        <f>(Y42-M42)*100/M42</f>
        <v>8.300748749555293</v>
      </c>
      <c r="AC42" s="12" t="s">
        <v>1409</v>
      </c>
    </row>
    <row r="43" spans="1:29" hidden="1" x14ac:dyDescent="0.55000000000000004">
      <c r="A43" s="271" t="s">
        <v>172</v>
      </c>
      <c r="B43" s="102" t="str">
        <f t="shared" si="12"/>
        <v>143</v>
      </c>
      <c r="C43" s="19">
        <v>38668352.509999998</v>
      </c>
      <c r="D43" s="19">
        <v>2328029.94</v>
      </c>
      <c r="E43" s="19">
        <v>0</v>
      </c>
      <c r="F43" s="19">
        <f t="shared" si="17"/>
        <v>2328029.94</v>
      </c>
      <c r="G43" s="19">
        <v>6308146.7599999988</v>
      </c>
      <c r="H43" s="19">
        <v>1633284.98</v>
      </c>
      <c r="I43" s="19">
        <v>1152964</v>
      </c>
      <c r="J43" s="19">
        <v>0</v>
      </c>
      <c r="K43" s="19">
        <v>0</v>
      </c>
      <c r="L43" s="19">
        <f t="shared" si="18"/>
        <v>9094395.7399999984</v>
      </c>
      <c r="M43" s="19">
        <f>F43+L43</f>
        <v>11422425.679999998</v>
      </c>
      <c r="N43" s="438" t="s">
        <v>384</v>
      </c>
      <c r="O43" s="444">
        <f>VLOOKUP($B43,'[3]table2groupgl_Pivot (2)'!$B$1:$M$152,2,FALSE)</f>
        <v>40874097.119999997</v>
      </c>
      <c r="P43" s="19">
        <f>VLOOKUP($B43,'[3]table2groupgl_Pivot (2)'!$B$1:$M$152,6,FALSE)</f>
        <v>2395917.9799999995</v>
      </c>
      <c r="Q43" s="19">
        <f>VLOOKUP($B43,'[3]table2groupgl_Pivot (2)'!$B$1:$M$152,8,FALSE)</f>
        <v>1505.72</v>
      </c>
      <c r="R43" s="19">
        <f t="shared" si="19"/>
        <v>2397423.6999999997</v>
      </c>
      <c r="S43" s="19">
        <f>VLOOKUP($B43,'[3]table2groupgl_Pivot (2)'!$B$1:$M$152,5,FALSE)</f>
        <v>6780213.5699999994</v>
      </c>
      <c r="T43" s="19">
        <f>VLOOKUP($B43,'[3]table2groupgl_Pivot (2)'!$B$1:$M$152,3,FALSE)</f>
        <v>1318474</v>
      </c>
      <c r="U43" s="19">
        <f>VLOOKUP($B43,'[3]table2groupgl_Pivot (2)'!$B$1:$M$152,4,FALSE)</f>
        <v>1386865</v>
      </c>
      <c r="V43" s="19">
        <f>VLOOKUP($B43,'[3]table2groupgl_Pivot (2)'!$B$1:$M$152,9,FALSE)</f>
        <v>0</v>
      </c>
      <c r="W43" s="19">
        <f>VLOOKUP($B43,'[3]table2groupgl_Pivot (2)'!$B$1:$M$152,7,FALSE)</f>
        <v>0</v>
      </c>
      <c r="X43" s="19">
        <f t="shared" si="20"/>
        <v>9485552.5700000003</v>
      </c>
      <c r="Y43" s="19">
        <f>R43+X43</f>
        <v>11882976.27</v>
      </c>
      <c r="Z43" s="208">
        <f>(R43-F43)*100/F43</f>
        <v>2.9807932796603027</v>
      </c>
      <c r="AA43" s="208">
        <f>(X43-L43)*100/L43</f>
        <v>4.3010755324795449</v>
      </c>
      <c r="AB43" s="208">
        <f>(Y43-M43)*100/M43</f>
        <v>4.0319858750002551</v>
      </c>
      <c r="AC43" s="12" t="s">
        <v>1409</v>
      </c>
    </row>
    <row r="44" spans="1:29" hidden="1" x14ac:dyDescent="0.55000000000000004">
      <c r="A44" s="271" t="s">
        <v>173</v>
      </c>
      <c r="B44" s="102" t="str">
        <f t="shared" si="12"/>
        <v>144</v>
      </c>
      <c r="C44" s="19">
        <v>28346969.879999999</v>
      </c>
      <c r="D44" s="19">
        <v>1654328.3200000005</v>
      </c>
      <c r="E44" s="19">
        <v>0</v>
      </c>
      <c r="F44" s="19">
        <f t="shared" si="17"/>
        <v>1654328.3200000005</v>
      </c>
      <c r="G44" s="19">
        <v>3970522.5799999991</v>
      </c>
      <c r="H44" s="19">
        <v>1021531</v>
      </c>
      <c r="I44" s="19">
        <v>925807</v>
      </c>
      <c r="J44" s="19">
        <v>0</v>
      </c>
      <c r="K44" s="19">
        <v>0</v>
      </c>
      <c r="L44" s="19">
        <f t="shared" si="18"/>
        <v>5917860.5799999991</v>
      </c>
      <c r="M44" s="19">
        <f>F44+L44</f>
        <v>7572188.8999999994</v>
      </c>
      <c r="N44" s="438" t="s">
        <v>385</v>
      </c>
      <c r="O44" s="444">
        <f>VLOOKUP($B44,'[3]table2groupgl_Pivot (2)'!$B$1:$M$152,2,FALSE)</f>
        <v>28870669.950000003</v>
      </c>
      <c r="P44" s="19">
        <f>VLOOKUP($B44,'[3]table2groupgl_Pivot (2)'!$B$1:$M$152,6,FALSE)</f>
        <v>1861885.7800000005</v>
      </c>
      <c r="Q44" s="19">
        <f>VLOOKUP($B44,'[3]table2groupgl_Pivot (2)'!$B$1:$M$152,8,FALSE)</f>
        <v>6330.55</v>
      </c>
      <c r="R44" s="19">
        <f t="shared" si="19"/>
        <v>1868216.3300000005</v>
      </c>
      <c r="S44" s="19">
        <f>VLOOKUP($B44,'[3]table2groupgl_Pivot (2)'!$B$1:$M$152,5,FALSE)</f>
        <v>4530100.93</v>
      </c>
      <c r="T44" s="19">
        <f>VLOOKUP($B44,'[3]table2groupgl_Pivot (2)'!$B$1:$M$152,3,FALSE)</f>
        <v>762777</v>
      </c>
      <c r="U44" s="19">
        <f>VLOOKUP($B44,'[3]table2groupgl_Pivot (2)'!$B$1:$M$152,4,FALSE)</f>
        <v>1088709</v>
      </c>
      <c r="V44" s="19">
        <f>VLOOKUP($B44,'[3]table2groupgl_Pivot (2)'!$B$1:$M$152,9,FALSE)</f>
        <v>0</v>
      </c>
      <c r="W44" s="19">
        <f>VLOOKUP($B44,'[3]table2groupgl_Pivot (2)'!$B$1:$M$152,7,FALSE)</f>
        <v>0</v>
      </c>
      <c r="X44" s="19">
        <f t="shared" si="20"/>
        <v>6381586.9299999997</v>
      </c>
      <c r="Y44" s="19">
        <f>R44+X44</f>
        <v>8249803.2599999998</v>
      </c>
      <c r="Z44" s="208">
        <f>(R44-F44)*100/F44</f>
        <v>12.928994046357131</v>
      </c>
      <c r="AA44" s="208">
        <f>(X44-L44)*100/L44</f>
        <v>7.8360472290815721</v>
      </c>
      <c r="AB44" s="208">
        <f>(Y44-M44)*100/M44</f>
        <v>8.9487249849247732</v>
      </c>
      <c r="AC44" s="12" t="s">
        <v>1409</v>
      </c>
    </row>
    <row r="45" spans="1:29" hidden="1" x14ac:dyDescent="0.55000000000000004">
      <c r="A45" s="272" t="s">
        <v>174</v>
      </c>
      <c r="B45" s="102" t="str">
        <f t="shared" si="12"/>
        <v>145</v>
      </c>
      <c r="C45" s="19">
        <v>85612613.440000013</v>
      </c>
      <c r="D45" s="19">
        <v>3083750.0099999988</v>
      </c>
      <c r="E45" s="19">
        <v>46</v>
      </c>
      <c r="F45" s="19">
        <f t="shared" si="17"/>
        <v>3083796.0099999988</v>
      </c>
      <c r="G45" s="19">
        <v>14074705.43</v>
      </c>
      <c r="H45" s="19">
        <v>3088266</v>
      </c>
      <c r="I45" s="19">
        <v>2984252.4</v>
      </c>
      <c r="J45" s="19">
        <v>0</v>
      </c>
      <c r="K45" s="19">
        <v>0</v>
      </c>
      <c r="L45" s="19">
        <f t="shared" si="18"/>
        <v>20147223.829999998</v>
      </c>
      <c r="M45" s="19">
        <f>F45+L45</f>
        <v>23231019.839999996</v>
      </c>
      <c r="N45" s="438" t="s">
        <v>386</v>
      </c>
      <c r="O45" s="444">
        <f>VLOOKUP($B45,'[3]table2groupgl_Pivot (2)'!$B$1:$M$152,2,FALSE)</f>
        <v>91704421.539999992</v>
      </c>
      <c r="P45" s="19">
        <f>VLOOKUP($B45,'[3]table2groupgl_Pivot (2)'!$B$1:$M$152,6,FALSE)</f>
        <v>3423811.0399999986</v>
      </c>
      <c r="Q45" s="19">
        <f>VLOOKUP($B45,'[3]table2groupgl_Pivot (2)'!$B$1:$M$152,8,FALSE)</f>
        <v>8004.13</v>
      </c>
      <c r="R45" s="19">
        <f t="shared" si="19"/>
        <v>3431815.1699999985</v>
      </c>
      <c r="S45" s="19">
        <f>VLOOKUP($B45,'[3]table2groupgl_Pivot (2)'!$B$1:$M$152,5,FALSE)</f>
        <v>16178714.029999999</v>
      </c>
      <c r="T45" s="19">
        <f>VLOOKUP($B45,'[3]table2groupgl_Pivot (2)'!$B$1:$M$152,3,FALSE)</f>
        <v>4829500</v>
      </c>
      <c r="U45" s="19">
        <f>VLOOKUP($B45,'[3]table2groupgl_Pivot (2)'!$B$1:$M$152,4,FALSE)</f>
        <v>3078214</v>
      </c>
      <c r="V45" s="19">
        <f>VLOOKUP($B45,'[3]table2groupgl_Pivot (2)'!$B$1:$M$152,9,FALSE)</f>
        <v>0</v>
      </c>
      <c r="W45" s="19">
        <f>VLOOKUP($B45,'[3]table2groupgl_Pivot (2)'!$B$1:$M$152,7,FALSE)</f>
        <v>0</v>
      </c>
      <c r="X45" s="19">
        <f t="shared" si="20"/>
        <v>24086428.030000001</v>
      </c>
      <c r="Y45" s="19">
        <f>R45+X45</f>
        <v>27518243.199999999</v>
      </c>
      <c r="Z45" s="208">
        <f>(R45-F45)*100/F45</f>
        <v>11.285414433103176</v>
      </c>
      <c r="AA45" s="208">
        <f>(X45-L45)*100/L45</f>
        <v>19.552094289707423</v>
      </c>
      <c r="AB45" s="208">
        <f>(Y45-M45)*100/M45</f>
        <v>18.454735907108603</v>
      </c>
      <c r="AC45" s="12" t="s">
        <v>1409</v>
      </c>
    </row>
    <row r="46" spans="1:29" x14ac:dyDescent="0.55000000000000004">
      <c r="A46" s="272" t="s">
        <v>175</v>
      </c>
      <c r="B46" s="102" t="str">
        <f t="shared" si="12"/>
        <v>147</v>
      </c>
      <c r="C46" s="19">
        <v>35958446.5</v>
      </c>
      <c r="D46" s="19">
        <v>1453482.5400000005</v>
      </c>
      <c r="E46" s="19">
        <v>0</v>
      </c>
      <c r="F46" s="19">
        <f t="shared" si="17"/>
        <v>1453482.5400000005</v>
      </c>
      <c r="G46" s="19">
        <v>4777172.9900000012</v>
      </c>
      <c r="H46" s="19">
        <v>1587180</v>
      </c>
      <c r="I46" s="19">
        <v>1029806</v>
      </c>
      <c r="J46" s="19">
        <v>0</v>
      </c>
      <c r="K46" s="19">
        <v>0</v>
      </c>
      <c r="L46" s="19">
        <f t="shared" si="18"/>
        <v>7394158.9900000012</v>
      </c>
      <c r="M46" s="19">
        <f>F46+L46</f>
        <v>8847641.5300000012</v>
      </c>
      <c r="N46" s="438" t="s">
        <v>387</v>
      </c>
      <c r="O46" s="444">
        <f>VLOOKUP($B46,'[3]table2groupgl_Pivot (2)'!$B$1:$M$152,2,FALSE)</f>
        <v>37836977.210000001</v>
      </c>
      <c r="P46" s="19">
        <f>VLOOKUP($B46,'[3]table2groupgl_Pivot (2)'!$B$1:$M$152,6,FALSE)</f>
        <v>1435515.2</v>
      </c>
      <c r="Q46" s="19">
        <f>VLOOKUP($B46,'[3]table2groupgl_Pivot (2)'!$B$1:$M$152,8,FALSE)</f>
        <v>0</v>
      </c>
      <c r="R46" s="19">
        <f t="shared" si="19"/>
        <v>1435515.2</v>
      </c>
      <c r="S46" s="19">
        <f>VLOOKUP($B46,'[3]table2groupgl_Pivot (2)'!$B$1:$M$152,5,FALSE)</f>
        <v>7117205.5200000005</v>
      </c>
      <c r="T46" s="19">
        <f>VLOOKUP($B46,'[3]table2groupgl_Pivot (2)'!$B$1:$M$152,3,FALSE)</f>
        <v>1923277</v>
      </c>
      <c r="U46" s="19">
        <f>VLOOKUP($B46,'[3]table2groupgl_Pivot (2)'!$B$1:$M$152,4,FALSE)</f>
        <v>1151133</v>
      </c>
      <c r="V46" s="19">
        <f>VLOOKUP($B46,'[3]table2groupgl_Pivot (2)'!$B$1:$M$152,9,FALSE)</f>
        <v>0</v>
      </c>
      <c r="W46" s="19">
        <f>VLOOKUP($B46,'[3]table2groupgl_Pivot (2)'!$B$1:$M$152,7,FALSE)</f>
        <v>0</v>
      </c>
      <c r="X46" s="19">
        <f t="shared" si="20"/>
        <v>10191615.52</v>
      </c>
      <c r="Y46" s="19">
        <f>R46+X46</f>
        <v>11627130.719999999</v>
      </c>
      <c r="Z46" s="208">
        <f>(R46-F46)*100/F46</f>
        <v>-1.2361579520590968</v>
      </c>
      <c r="AA46" s="208">
        <f>(X46-L46)*100/L46</f>
        <v>37.833329439944833</v>
      </c>
      <c r="AB46" s="208">
        <f>(Y46-M46)*100/M46</f>
        <v>31.415029424231175</v>
      </c>
      <c r="AC46" s="12" t="s">
        <v>1409</v>
      </c>
    </row>
    <row r="47" spans="1:29" hidden="1" x14ac:dyDescent="0.55000000000000004">
      <c r="A47" s="271" t="s">
        <v>176</v>
      </c>
      <c r="B47" s="102" t="str">
        <f t="shared" si="12"/>
        <v>148</v>
      </c>
      <c r="C47" s="19">
        <v>50286618.190000005</v>
      </c>
      <c r="D47" s="19">
        <v>2950385.1999999993</v>
      </c>
      <c r="E47" s="19">
        <v>1311.77</v>
      </c>
      <c r="F47" s="19">
        <f t="shared" si="17"/>
        <v>2951696.9699999993</v>
      </c>
      <c r="G47" s="19">
        <v>6420771.0599999996</v>
      </c>
      <c r="H47" s="19">
        <v>2252714</v>
      </c>
      <c r="I47" s="19">
        <v>1537754.9</v>
      </c>
      <c r="J47" s="19">
        <v>0</v>
      </c>
      <c r="K47" s="19">
        <v>0</v>
      </c>
      <c r="L47" s="19">
        <f t="shared" si="18"/>
        <v>10211239.959999999</v>
      </c>
      <c r="M47" s="19">
        <f>F47+L47</f>
        <v>13162936.929999998</v>
      </c>
      <c r="N47" s="438" t="s">
        <v>388</v>
      </c>
      <c r="O47" s="444">
        <f>VLOOKUP($B47,'[3]table2groupgl_Pivot (2)'!$B$1:$M$152,2,FALSE)</f>
        <v>51694753.120000005</v>
      </c>
      <c r="P47" s="19">
        <f>VLOOKUP($B47,'[3]table2groupgl_Pivot (2)'!$B$1:$M$152,6,FALSE)</f>
        <v>3139053.9</v>
      </c>
      <c r="Q47" s="19">
        <f>VLOOKUP($B47,'[3]table2groupgl_Pivot (2)'!$B$1:$M$152,8,FALSE)</f>
        <v>6873.33</v>
      </c>
      <c r="R47" s="19">
        <f t="shared" si="19"/>
        <v>3145927.23</v>
      </c>
      <c r="S47" s="19">
        <f>VLOOKUP($B47,'[3]table2groupgl_Pivot (2)'!$B$1:$M$152,5,FALSE)</f>
        <v>7534933.1500000013</v>
      </c>
      <c r="T47" s="19">
        <f>VLOOKUP($B47,'[3]table2groupgl_Pivot (2)'!$B$1:$M$152,3,FALSE)</f>
        <v>2230816</v>
      </c>
      <c r="U47" s="19">
        <f>VLOOKUP($B47,'[3]table2groupgl_Pivot (2)'!$B$1:$M$152,4,FALSE)</f>
        <v>1461198.6700000002</v>
      </c>
      <c r="V47" s="19">
        <f>VLOOKUP($B47,'[3]table2groupgl_Pivot (2)'!$B$1:$M$152,9,FALSE)</f>
        <v>0</v>
      </c>
      <c r="W47" s="19">
        <f>VLOOKUP($B47,'[3]table2groupgl_Pivot (2)'!$B$1:$M$152,7,FALSE)</f>
        <v>0</v>
      </c>
      <c r="X47" s="19">
        <f t="shared" si="20"/>
        <v>11226947.820000002</v>
      </c>
      <c r="Y47" s="19">
        <f>R47+X47</f>
        <v>14372875.050000003</v>
      </c>
      <c r="Z47" s="208">
        <f>(R47-F47)*100/F47</f>
        <v>6.5802913366137563</v>
      </c>
      <c r="AA47" s="208">
        <f>(X47-L47)*100/L47</f>
        <v>9.9469590762609332</v>
      </c>
      <c r="AB47" s="208">
        <f>(Y47-M47)*100/M47</f>
        <v>9.1920072734102583</v>
      </c>
      <c r="AC47" s="12" t="s">
        <v>1409</v>
      </c>
    </row>
    <row r="48" spans="1:29" hidden="1" x14ac:dyDescent="0.55000000000000004">
      <c r="A48" s="271" t="s">
        <v>177</v>
      </c>
      <c r="B48" s="102" t="str">
        <f t="shared" si="12"/>
        <v>149</v>
      </c>
      <c r="C48" s="19">
        <v>32599721.660000004</v>
      </c>
      <c r="D48" s="19">
        <v>788565.3600000001</v>
      </c>
      <c r="E48" s="19">
        <v>43</v>
      </c>
      <c r="F48" s="19">
        <f t="shared" si="17"/>
        <v>788608.3600000001</v>
      </c>
      <c r="G48" s="19">
        <v>6175787.1500000004</v>
      </c>
      <c r="H48" s="19">
        <v>1589538</v>
      </c>
      <c r="I48" s="19">
        <v>751073</v>
      </c>
      <c r="J48" s="19">
        <v>0</v>
      </c>
      <c r="K48" s="19">
        <v>0</v>
      </c>
      <c r="L48" s="19">
        <f t="shared" si="18"/>
        <v>8516398.1500000004</v>
      </c>
      <c r="M48" s="19">
        <f>F48+L48</f>
        <v>9305006.5099999998</v>
      </c>
      <c r="N48" s="438" t="s">
        <v>389</v>
      </c>
      <c r="O48" s="444">
        <f>VLOOKUP($B48,'[3]table2groupgl_Pivot (2)'!$B$1:$M$152,2,FALSE)</f>
        <v>36517797.580000006</v>
      </c>
      <c r="P48" s="19">
        <f>VLOOKUP($B48,'[3]table2groupgl_Pivot (2)'!$B$1:$M$152,6,FALSE)</f>
        <v>794191.40999999992</v>
      </c>
      <c r="Q48" s="19">
        <f>VLOOKUP($B48,'[3]table2groupgl_Pivot (2)'!$B$1:$M$152,8,FALSE)</f>
        <v>28</v>
      </c>
      <c r="R48" s="19">
        <f t="shared" si="19"/>
        <v>794219.40999999992</v>
      </c>
      <c r="S48" s="19">
        <f>VLOOKUP($B48,'[3]table2groupgl_Pivot (2)'!$B$1:$M$152,5,FALSE)</f>
        <v>6429892.7400000002</v>
      </c>
      <c r="T48" s="19">
        <f>VLOOKUP($B48,'[3]table2groupgl_Pivot (2)'!$B$1:$M$152,3,FALSE)</f>
        <v>1522658</v>
      </c>
      <c r="U48" s="19">
        <f>VLOOKUP($B48,'[3]table2groupgl_Pivot (2)'!$B$1:$M$152,4,FALSE)</f>
        <v>985364</v>
      </c>
      <c r="V48" s="19">
        <f>VLOOKUP($B48,'[3]table2groupgl_Pivot (2)'!$B$1:$M$152,9,FALSE)</f>
        <v>0</v>
      </c>
      <c r="W48" s="19">
        <f>VLOOKUP($B48,'[3]table2groupgl_Pivot (2)'!$B$1:$M$152,7,FALSE)</f>
        <v>0</v>
      </c>
      <c r="X48" s="19">
        <f t="shared" si="20"/>
        <v>8937914.7400000002</v>
      </c>
      <c r="Y48" s="19">
        <f>R48+X48</f>
        <v>9732134.1500000004</v>
      </c>
      <c r="Z48" s="208">
        <f>(R48-F48)*100/F48</f>
        <v>0.71151287313259182</v>
      </c>
      <c r="AA48" s="208">
        <f>(X48-L48)*100/L48</f>
        <v>4.9494702170541407</v>
      </c>
      <c r="AB48" s="208">
        <f>(Y48-M48)*100/M48</f>
        <v>4.5902992065719745</v>
      </c>
      <c r="AC48" s="12" t="s">
        <v>1409</v>
      </c>
    </row>
    <row r="49" spans="1:29" hidden="1" x14ac:dyDescent="0.55000000000000004">
      <c r="A49" s="271" t="s">
        <v>178</v>
      </c>
      <c r="B49" s="102" t="str">
        <f t="shared" si="12"/>
        <v>150</v>
      </c>
      <c r="C49" s="19">
        <v>37626111.779999994</v>
      </c>
      <c r="D49" s="19">
        <v>1271946.4399999997</v>
      </c>
      <c r="E49" s="19">
        <v>0</v>
      </c>
      <c r="F49" s="19">
        <f t="shared" si="17"/>
        <v>1271946.4399999997</v>
      </c>
      <c r="G49" s="19">
        <v>6436070.8500000006</v>
      </c>
      <c r="H49" s="19">
        <v>1451703</v>
      </c>
      <c r="I49" s="19">
        <v>1437340.7</v>
      </c>
      <c r="J49" s="19">
        <v>0</v>
      </c>
      <c r="K49" s="19">
        <v>0</v>
      </c>
      <c r="L49" s="19">
        <f t="shared" si="18"/>
        <v>9325114.5500000007</v>
      </c>
      <c r="M49" s="19">
        <f>F49+L49</f>
        <v>10597060.99</v>
      </c>
      <c r="N49" s="438" t="s">
        <v>390</v>
      </c>
      <c r="O49" s="444">
        <f>VLOOKUP($B49,'[3]table2groupgl_Pivot (2)'!$B$1:$M$152,2,FALSE)</f>
        <v>40125458.929999992</v>
      </c>
      <c r="P49" s="19">
        <f>VLOOKUP($B49,'[3]table2groupgl_Pivot (2)'!$B$1:$M$152,6,FALSE)</f>
        <v>1363880.1700000002</v>
      </c>
      <c r="Q49" s="19">
        <f>VLOOKUP($B49,'[3]table2groupgl_Pivot (2)'!$B$1:$M$152,8,FALSE)</f>
        <v>3</v>
      </c>
      <c r="R49" s="19">
        <f t="shared" si="19"/>
        <v>1363883.1700000002</v>
      </c>
      <c r="S49" s="19">
        <f>VLOOKUP($B49,'[3]table2groupgl_Pivot (2)'!$B$1:$M$152,5,FALSE)</f>
        <v>6363282.46</v>
      </c>
      <c r="T49" s="19">
        <f>VLOOKUP($B49,'[3]table2groupgl_Pivot (2)'!$B$1:$M$152,3,FALSE)</f>
        <v>1629770</v>
      </c>
      <c r="U49" s="19">
        <f>VLOOKUP($B49,'[3]table2groupgl_Pivot (2)'!$B$1:$M$152,4,FALSE)</f>
        <v>1471140.05</v>
      </c>
      <c r="V49" s="19">
        <f>VLOOKUP($B49,'[3]table2groupgl_Pivot (2)'!$B$1:$M$152,9,FALSE)</f>
        <v>0</v>
      </c>
      <c r="W49" s="19">
        <f>VLOOKUP($B49,'[3]table2groupgl_Pivot (2)'!$B$1:$M$152,7,FALSE)</f>
        <v>235000</v>
      </c>
      <c r="X49" s="19">
        <f t="shared" si="20"/>
        <v>9699192.5099999998</v>
      </c>
      <c r="Y49" s="19">
        <f>R49+X49</f>
        <v>11063075.68</v>
      </c>
      <c r="Z49" s="208">
        <f>(R49-F49)*100/F49</f>
        <v>7.2280346961779669</v>
      </c>
      <c r="AA49" s="208">
        <f>(X49-L49)*100/L49</f>
        <v>4.0115106146336723</v>
      </c>
      <c r="AB49" s="208">
        <f>(Y49-M49)*100/M49</f>
        <v>4.3975842966248653</v>
      </c>
      <c r="AC49" s="12" t="s">
        <v>1409</v>
      </c>
    </row>
    <row r="50" spans="1:29" hidden="1" x14ac:dyDescent="0.55000000000000004">
      <c r="A50" s="271" t="s">
        <v>179</v>
      </c>
      <c r="B50" s="102" t="str">
        <f t="shared" si="12"/>
        <v>151</v>
      </c>
      <c r="C50" s="19">
        <v>47530144.290000007</v>
      </c>
      <c r="D50" s="19">
        <v>1740058.75</v>
      </c>
      <c r="E50" s="19">
        <v>3071.3900000000003</v>
      </c>
      <c r="F50" s="19">
        <f t="shared" si="17"/>
        <v>1743130.14</v>
      </c>
      <c r="G50" s="19">
        <v>8150339.5899999999</v>
      </c>
      <c r="H50" s="19">
        <v>2115612</v>
      </c>
      <c r="I50" s="19">
        <v>1910818.56</v>
      </c>
      <c r="J50" s="19">
        <v>0</v>
      </c>
      <c r="K50" s="19">
        <v>0</v>
      </c>
      <c r="L50" s="19">
        <f t="shared" si="18"/>
        <v>12176770.15</v>
      </c>
      <c r="M50" s="19">
        <f>F50+L50</f>
        <v>13919900.290000001</v>
      </c>
      <c r="N50" s="438" t="s">
        <v>391</v>
      </c>
      <c r="O50" s="444">
        <f>VLOOKUP($B50,'[3]table2groupgl_Pivot (2)'!$B$1:$M$152,2,FALSE)</f>
        <v>48991002.400000006</v>
      </c>
      <c r="P50" s="19">
        <f>VLOOKUP($B50,'[3]table2groupgl_Pivot (2)'!$B$1:$M$152,6,FALSE)</f>
        <v>2061267.0099999998</v>
      </c>
      <c r="Q50" s="19">
        <f>VLOOKUP($B50,'[3]table2groupgl_Pivot (2)'!$B$1:$M$152,8,FALSE)</f>
        <v>0</v>
      </c>
      <c r="R50" s="19">
        <f t="shared" si="19"/>
        <v>2061267.0099999998</v>
      </c>
      <c r="S50" s="19">
        <f>VLOOKUP($B50,'[3]table2groupgl_Pivot (2)'!$B$1:$M$152,5,FALSE)</f>
        <v>9757922.1599999983</v>
      </c>
      <c r="T50" s="19">
        <f>VLOOKUP($B50,'[3]table2groupgl_Pivot (2)'!$B$1:$M$152,3,FALSE)</f>
        <v>2579371</v>
      </c>
      <c r="U50" s="19">
        <f>VLOOKUP($B50,'[3]table2groupgl_Pivot (2)'!$B$1:$M$152,4,FALSE)</f>
        <v>2078044.06</v>
      </c>
      <c r="V50" s="19">
        <f>VLOOKUP($B50,'[3]table2groupgl_Pivot (2)'!$B$1:$M$152,9,FALSE)</f>
        <v>0</v>
      </c>
      <c r="W50" s="19">
        <f>VLOOKUP($B50,'[3]table2groupgl_Pivot (2)'!$B$1:$M$152,7,FALSE)</f>
        <v>0</v>
      </c>
      <c r="X50" s="19">
        <f t="shared" si="20"/>
        <v>14415337.219999999</v>
      </c>
      <c r="Y50" s="19">
        <f>R50+X50</f>
        <v>16476604.229999999</v>
      </c>
      <c r="Z50" s="208">
        <f>(R50-F50)*100/F50</f>
        <v>18.25089605759441</v>
      </c>
      <c r="AA50" s="208">
        <f>(X50-L50)*100/L50</f>
        <v>18.383914966153799</v>
      </c>
      <c r="AB50" s="208">
        <f>(Y50-M50)*100/M50</f>
        <v>18.367257571785363</v>
      </c>
      <c r="AC50" s="12" t="s">
        <v>1409</v>
      </c>
    </row>
    <row r="51" spans="1:29" hidden="1" x14ac:dyDescent="0.55000000000000004">
      <c r="A51" s="271" t="s">
        <v>180</v>
      </c>
      <c r="B51" s="102" t="str">
        <f t="shared" si="12"/>
        <v>152</v>
      </c>
      <c r="C51" s="19">
        <v>34101835.989999995</v>
      </c>
      <c r="D51" s="19">
        <v>1809731.23</v>
      </c>
      <c r="E51" s="19">
        <v>10532.12</v>
      </c>
      <c r="F51" s="19">
        <f t="shared" si="17"/>
        <v>1820263.35</v>
      </c>
      <c r="G51" s="19">
        <v>8408079.620000001</v>
      </c>
      <c r="H51" s="19">
        <v>1902845</v>
      </c>
      <c r="I51" s="19">
        <v>1464915</v>
      </c>
      <c r="J51" s="19">
        <v>0</v>
      </c>
      <c r="K51" s="19">
        <v>0</v>
      </c>
      <c r="L51" s="19">
        <f t="shared" si="18"/>
        <v>11775839.620000001</v>
      </c>
      <c r="M51" s="19">
        <f>F51+L51</f>
        <v>13596102.970000001</v>
      </c>
      <c r="N51" s="438" t="s">
        <v>392</v>
      </c>
      <c r="O51" s="444">
        <f>VLOOKUP($B51,'[3]table2groupgl_Pivot (2)'!$B$1:$M$152,2,FALSE)</f>
        <v>35798615.030000001</v>
      </c>
      <c r="P51" s="19">
        <f>VLOOKUP($B51,'[3]table2groupgl_Pivot (2)'!$B$1:$M$152,6,FALSE)</f>
        <v>1906600.41</v>
      </c>
      <c r="Q51" s="19">
        <f>VLOOKUP($B51,'[3]table2groupgl_Pivot (2)'!$B$1:$M$152,8,FALSE)</f>
        <v>0</v>
      </c>
      <c r="R51" s="19">
        <f t="shared" si="19"/>
        <v>1906600.41</v>
      </c>
      <c r="S51" s="19">
        <f>VLOOKUP($B51,'[3]table2groupgl_Pivot (2)'!$B$1:$M$152,5,FALSE)</f>
        <v>8680649.620000001</v>
      </c>
      <c r="T51" s="19">
        <f>VLOOKUP($B51,'[3]table2groupgl_Pivot (2)'!$B$1:$M$152,3,FALSE)</f>
        <v>2724710</v>
      </c>
      <c r="U51" s="19">
        <f>VLOOKUP($B51,'[3]table2groupgl_Pivot (2)'!$B$1:$M$152,4,FALSE)</f>
        <v>1622524</v>
      </c>
      <c r="V51" s="19">
        <f>VLOOKUP($B51,'[3]table2groupgl_Pivot (2)'!$B$1:$M$152,9,FALSE)</f>
        <v>0</v>
      </c>
      <c r="W51" s="19">
        <f>VLOOKUP($B51,'[3]table2groupgl_Pivot (2)'!$B$1:$M$152,7,FALSE)</f>
        <v>0</v>
      </c>
      <c r="X51" s="19">
        <f t="shared" si="20"/>
        <v>13027883.620000001</v>
      </c>
      <c r="Y51" s="19">
        <f>R51+X51</f>
        <v>14934484.030000001</v>
      </c>
      <c r="Z51" s="208">
        <f>(R51-F51)*100/F51</f>
        <v>4.7431081881640811</v>
      </c>
      <c r="AA51" s="208">
        <f>(X51-L51)*100/L51</f>
        <v>10.632311923419349</v>
      </c>
      <c r="AB51" s="208">
        <f>(Y51-M51)*100/M51</f>
        <v>9.8438579271807356</v>
      </c>
      <c r="AC51" s="12" t="s">
        <v>1409</v>
      </c>
    </row>
    <row r="52" spans="1:29" hidden="1" x14ac:dyDescent="0.55000000000000004">
      <c r="A52" s="271" t="s">
        <v>181</v>
      </c>
      <c r="B52" s="102" t="str">
        <f t="shared" si="12"/>
        <v>153</v>
      </c>
      <c r="C52" s="19">
        <v>63799365.700000003</v>
      </c>
      <c r="D52" s="19">
        <v>3444124.79</v>
      </c>
      <c r="E52" s="19">
        <v>0</v>
      </c>
      <c r="F52" s="19">
        <f t="shared" si="17"/>
        <v>3444124.79</v>
      </c>
      <c r="G52" s="19">
        <v>7539544.1100000003</v>
      </c>
      <c r="H52" s="19">
        <v>2387996</v>
      </c>
      <c r="I52" s="19">
        <v>2208498</v>
      </c>
      <c r="J52" s="19">
        <v>0</v>
      </c>
      <c r="K52" s="19">
        <v>0</v>
      </c>
      <c r="L52" s="19">
        <f t="shared" si="18"/>
        <v>12136038.109999999</v>
      </c>
      <c r="M52" s="19">
        <f>F52+L52</f>
        <v>15580162.899999999</v>
      </c>
      <c r="N52" s="438" t="s">
        <v>393</v>
      </c>
      <c r="O52" s="444">
        <f>VLOOKUP($B52,'[3]table2groupgl_Pivot (2)'!$B$1:$M$152,2,FALSE)</f>
        <v>65854416.000000007</v>
      </c>
      <c r="P52" s="19">
        <f>VLOOKUP($B52,'[3]table2groupgl_Pivot (2)'!$B$1:$M$152,6,FALSE)</f>
        <v>3778690.7599999988</v>
      </c>
      <c r="Q52" s="19">
        <f>VLOOKUP($B52,'[3]table2groupgl_Pivot (2)'!$B$1:$M$152,8,FALSE)</f>
        <v>0</v>
      </c>
      <c r="R52" s="19">
        <f t="shared" si="19"/>
        <v>3778690.7599999988</v>
      </c>
      <c r="S52" s="19">
        <f>VLOOKUP($B52,'[3]table2groupgl_Pivot (2)'!$B$1:$M$152,5,FALSE)</f>
        <v>9096555.1699999999</v>
      </c>
      <c r="T52" s="19">
        <f>VLOOKUP($B52,'[3]table2groupgl_Pivot (2)'!$B$1:$M$152,3,FALSE)</f>
        <v>2571858</v>
      </c>
      <c r="U52" s="19">
        <f>VLOOKUP($B52,'[3]table2groupgl_Pivot (2)'!$B$1:$M$152,4,FALSE)</f>
        <v>2646903</v>
      </c>
      <c r="V52" s="19">
        <f>VLOOKUP($B52,'[3]table2groupgl_Pivot (2)'!$B$1:$M$152,9,FALSE)</f>
        <v>0</v>
      </c>
      <c r="W52" s="19">
        <f>VLOOKUP($B52,'[3]table2groupgl_Pivot (2)'!$B$1:$M$152,7,FALSE)</f>
        <v>0</v>
      </c>
      <c r="X52" s="19">
        <f t="shared" si="20"/>
        <v>14315316.17</v>
      </c>
      <c r="Y52" s="19">
        <f>R52+X52</f>
        <v>18094006.93</v>
      </c>
      <c r="Z52" s="208">
        <f>(R52-F52)*100/F52</f>
        <v>9.7141070779842096</v>
      </c>
      <c r="AA52" s="208">
        <f>(X52-L52)*100/L52</f>
        <v>17.957079899117097</v>
      </c>
      <c r="AB52" s="208">
        <f>(Y52-M52)*100/M52</f>
        <v>16.134902093995446</v>
      </c>
      <c r="AC52" s="12" t="s">
        <v>1409</v>
      </c>
    </row>
    <row r="53" spans="1:29" hidden="1" x14ac:dyDescent="0.55000000000000004">
      <c r="A53" s="271" t="s">
        <v>182</v>
      </c>
      <c r="B53" s="102" t="str">
        <f t="shared" si="12"/>
        <v>154</v>
      </c>
      <c r="C53" s="19">
        <v>25704202.949999999</v>
      </c>
      <c r="D53" s="19">
        <v>907632.41000000015</v>
      </c>
      <c r="E53" s="19">
        <v>354.53</v>
      </c>
      <c r="F53" s="19">
        <f t="shared" si="17"/>
        <v>907986.94000000018</v>
      </c>
      <c r="G53" s="19">
        <v>9664744.3300000001</v>
      </c>
      <c r="H53" s="19">
        <v>0</v>
      </c>
      <c r="I53" s="19">
        <v>1121744</v>
      </c>
      <c r="J53" s="19">
        <v>0</v>
      </c>
      <c r="K53" s="19">
        <v>0</v>
      </c>
      <c r="L53" s="19">
        <f t="shared" si="18"/>
        <v>10786488.33</v>
      </c>
      <c r="M53" s="19">
        <f>F53+L53</f>
        <v>11694475.27</v>
      </c>
      <c r="N53" s="438" t="s">
        <v>394</v>
      </c>
      <c r="O53" s="444">
        <f>VLOOKUP($B53,'[3]table2groupgl_Pivot (2)'!$B$1:$M$152,2,FALSE)</f>
        <v>25141132.799999997</v>
      </c>
      <c r="P53" s="19">
        <f>VLOOKUP($B53,'[3]table2groupgl_Pivot (2)'!$B$1:$M$152,6,FALSE)</f>
        <v>1472698.6999999995</v>
      </c>
      <c r="Q53" s="19">
        <f>VLOOKUP($B53,'[3]table2groupgl_Pivot (2)'!$B$1:$M$152,8,FALSE)</f>
        <v>0</v>
      </c>
      <c r="R53" s="19">
        <f t="shared" si="19"/>
        <v>1472698.6999999995</v>
      </c>
      <c r="S53" s="19">
        <f>VLOOKUP($B53,'[3]table2groupgl_Pivot (2)'!$B$1:$M$152,5,FALSE)</f>
        <v>9399120.0700000003</v>
      </c>
      <c r="T53" s="19">
        <f>VLOOKUP($B53,'[3]table2groupgl_Pivot (2)'!$B$1:$M$152,3,FALSE)</f>
        <v>0</v>
      </c>
      <c r="U53" s="19">
        <f>VLOOKUP($B53,'[3]table2groupgl_Pivot (2)'!$B$1:$M$152,4,FALSE)</f>
        <v>1049388</v>
      </c>
      <c r="V53" s="19">
        <f>VLOOKUP($B53,'[3]table2groupgl_Pivot (2)'!$B$1:$M$152,9,FALSE)</f>
        <v>0</v>
      </c>
      <c r="W53" s="19">
        <f>VLOOKUP($B53,'[3]table2groupgl_Pivot (2)'!$B$1:$M$152,7,FALSE)</f>
        <v>0</v>
      </c>
      <c r="X53" s="19">
        <f t="shared" si="20"/>
        <v>10448508.07</v>
      </c>
      <c r="Y53" s="19">
        <f>R53+X53</f>
        <v>11921206.77</v>
      </c>
      <c r="Z53" s="208">
        <f>(R53-F53)*100/F53</f>
        <v>62.193819660005154</v>
      </c>
      <c r="AA53" s="208">
        <f>(X53-L53)*100/L53</f>
        <v>-3.133366946311801</v>
      </c>
      <c r="AB53" s="208">
        <f>(Y53-M53)*100/M53</f>
        <v>1.9387915640955475</v>
      </c>
      <c r="AC53" s="12" t="s">
        <v>1409</v>
      </c>
    </row>
    <row r="54" spans="1:29" hidden="1" x14ac:dyDescent="0.55000000000000004">
      <c r="A54" s="271" t="s">
        <v>183</v>
      </c>
      <c r="B54" s="102" t="str">
        <f t="shared" si="12"/>
        <v>156</v>
      </c>
      <c r="C54" s="19">
        <v>53489484.950000003</v>
      </c>
      <c r="D54" s="19">
        <v>1665038.8000000003</v>
      </c>
      <c r="E54" s="19">
        <v>5827.76</v>
      </c>
      <c r="F54" s="19">
        <f t="shared" si="17"/>
        <v>1670866.5600000003</v>
      </c>
      <c r="G54" s="19">
        <v>7963448.5300000003</v>
      </c>
      <c r="H54" s="19">
        <v>1882599</v>
      </c>
      <c r="I54" s="19">
        <v>1677498.35</v>
      </c>
      <c r="J54" s="19">
        <v>0</v>
      </c>
      <c r="K54" s="19">
        <v>0</v>
      </c>
      <c r="L54" s="19">
        <f t="shared" si="18"/>
        <v>11523545.880000001</v>
      </c>
      <c r="M54" s="19">
        <f>F54+L54</f>
        <v>13194412.440000001</v>
      </c>
      <c r="N54" s="438" t="s">
        <v>395</v>
      </c>
      <c r="O54" s="444">
        <f>VLOOKUP($B54,'[3]table2groupgl_Pivot (2)'!$B$1:$M$152,2,FALSE)</f>
        <v>57732061.849999994</v>
      </c>
      <c r="P54" s="19">
        <f>VLOOKUP($B54,'[3]table2groupgl_Pivot (2)'!$B$1:$M$152,6,FALSE)</f>
        <v>1907637.4499999995</v>
      </c>
      <c r="Q54" s="19">
        <f>VLOOKUP($B54,'[3]table2groupgl_Pivot (2)'!$B$1:$M$152,8,FALSE)</f>
        <v>0</v>
      </c>
      <c r="R54" s="19">
        <f t="shared" si="19"/>
        <v>1907637.4499999995</v>
      </c>
      <c r="S54" s="19">
        <f>VLOOKUP($B54,'[3]table2groupgl_Pivot (2)'!$B$1:$M$152,5,FALSE)</f>
        <v>9079770.9199999999</v>
      </c>
      <c r="T54" s="19">
        <f>VLOOKUP($B54,'[3]table2groupgl_Pivot (2)'!$B$1:$M$152,3,FALSE)</f>
        <v>2196450</v>
      </c>
      <c r="U54" s="19">
        <f>VLOOKUP($B54,'[3]table2groupgl_Pivot (2)'!$B$1:$M$152,4,FALSE)</f>
        <v>1948775.25</v>
      </c>
      <c r="V54" s="19">
        <f>VLOOKUP($B54,'[3]table2groupgl_Pivot (2)'!$B$1:$M$152,9,FALSE)</f>
        <v>0</v>
      </c>
      <c r="W54" s="19">
        <f>VLOOKUP($B54,'[3]table2groupgl_Pivot (2)'!$B$1:$M$152,7,FALSE)</f>
        <v>0</v>
      </c>
      <c r="X54" s="19">
        <f t="shared" si="20"/>
        <v>13224996.17</v>
      </c>
      <c r="Y54" s="19">
        <f>R54+X54</f>
        <v>15132633.619999999</v>
      </c>
      <c r="Z54" s="208">
        <f>(R54-F54)*100/F54</f>
        <v>14.170544534687386</v>
      </c>
      <c r="AA54" s="208">
        <f>(X54-L54)*100/L54</f>
        <v>14.764989072964051</v>
      </c>
      <c r="AB54" s="208">
        <f>(Y54-M54)*100/M54</f>
        <v>14.68971194294422</v>
      </c>
      <c r="AC54" s="12" t="s">
        <v>1409</v>
      </c>
    </row>
    <row r="55" spans="1:29" hidden="1" x14ac:dyDescent="0.55000000000000004">
      <c r="A55" s="271" t="s">
        <v>184</v>
      </c>
      <c r="B55" s="102" t="str">
        <f t="shared" si="12"/>
        <v>157</v>
      </c>
      <c r="C55" s="19">
        <v>28952197.909999996</v>
      </c>
      <c r="D55" s="19">
        <v>686358.63</v>
      </c>
      <c r="E55" s="19">
        <v>0</v>
      </c>
      <c r="F55" s="19">
        <f t="shared" si="17"/>
        <v>686358.63</v>
      </c>
      <c r="G55" s="19">
        <v>4916858.01</v>
      </c>
      <c r="H55" s="19">
        <v>969875</v>
      </c>
      <c r="I55" s="19">
        <v>957178</v>
      </c>
      <c r="J55" s="19">
        <v>0</v>
      </c>
      <c r="K55" s="19">
        <v>0</v>
      </c>
      <c r="L55" s="19">
        <f t="shared" si="18"/>
        <v>6843911.0099999998</v>
      </c>
      <c r="M55" s="19">
        <f>F55+L55</f>
        <v>7530269.6399999997</v>
      </c>
      <c r="N55" s="438" t="s">
        <v>396</v>
      </c>
      <c r="O55" s="444">
        <f>VLOOKUP($B55,'[3]table2groupgl_Pivot (2)'!$B$1:$M$152,2,FALSE)</f>
        <v>30572987.899999995</v>
      </c>
      <c r="P55" s="19">
        <f>VLOOKUP($B55,'[3]table2groupgl_Pivot (2)'!$B$1:$M$152,6,FALSE)</f>
        <v>913539.82999999984</v>
      </c>
      <c r="Q55" s="19">
        <f>VLOOKUP($B55,'[3]table2groupgl_Pivot (2)'!$B$1:$M$152,8,FALSE)</f>
        <v>8820.26</v>
      </c>
      <c r="R55" s="19">
        <f t="shared" si="19"/>
        <v>922360.08999999985</v>
      </c>
      <c r="S55" s="19">
        <f>VLOOKUP($B55,'[3]table2groupgl_Pivot (2)'!$B$1:$M$152,5,FALSE)</f>
        <v>5316068</v>
      </c>
      <c r="T55" s="19">
        <f>VLOOKUP($B55,'[3]table2groupgl_Pivot (2)'!$B$1:$M$152,3,FALSE)</f>
        <v>833140</v>
      </c>
      <c r="U55" s="19">
        <f>VLOOKUP($B55,'[3]table2groupgl_Pivot (2)'!$B$1:$M$152,4,FALSE)</f>
        <v>1053965</v>
      </c>
      <c r="V55" s="19">
        <f>VLOOKUP($B55,'[3]table2groupgl_Pivot (2)'!$B$1:$M$152,9,FALSE)</f>
        <v>0</v>
      </c>
      <c r="W55" s="19">
        <f>VLOOKUP($B55,'[3]table2groupgl_Pivot (2)'!$B$1:$M$152,7,FALSE)</f>
        <v>0</v>
      </c>
      <c r="X55" s="19">
        <f t="shared" si="20"/>
        <v>7203173</v>
      </c>
      <c r="Y55" s="19">
        <f>R55+X55</f>
        <v>8125533.0899999999</v>
      </c>
      <c r="Z55" s="208">
        <f>(R55-F55)*100/F55</f>
        <v>34.384569477912713</v>
      </c>
      <c r="AA55" s="208">
        <f>(X55-L55)*100/L55</f>
        <v>5.2493667652174842</v>
      </c>
      <c r="AB55" s="208">
        <f>(Y55-M55)*100/M55</f>
        <v>7.9049420333904559</v>
      </c>
      <c r="AC55" s="12" t="s">
        <v>1409</v>
      </c>
    </row>
    <row r="56" spans="1:29" hidden="1" x14ac:dyDescent="0.55000000000000004">
      <c r="A56" s="271" t="s">
        <v>185</v>
      </c>
      <c r="B56" s="102" t="str">
        <f t="shared" si="12"/>
        <v>158</v>
      </c>
      <c r="C56" s="19">
        <v>36674864.179999992</v>
      </c>
      <c r="D56" s="19">
        <v>1595411</v>
      </c>
      <c r="E56" s="19">
        <v>12</v>
      </c>
      <c r="F56" s="19">
        <f t="shared" si="17"/>
        <v>1595423</v>
      </c>
      <c r="G56" s="19">
        <v>5676840.8799999999</v>
      </c>
      <c r="H56" s="19">
        <v>1539015</v>
      </c>
      <c r="I56" s="19">
        <v>1205164.25</v>
      </c>
      <c r="J56" s="19">
        <v>0</v>
      </c>
      <c r="K56" s="19">
        <v>0</v>
      </c>
      <c r="L56" s="19">
        <f t="shared" si="18"/>
        <v>8421020.129999999</v>
      </c>
      <c r="M56" s="19">
        <f>F56+L56</f>
        <v>10016443.129999999</v>
      </c>
      <c r="N56" s="438" t="s">
        <v>397</v>
      </c>
      <c r="O56" s="444">
        <f>VLOOKUP($B56,'[3]table2groupgl_Pivot (2)'!$B$1:$M$152,2,FALSE)</f>
        <v>37632626.25</v>
      </c>
      <c r="P56" s="19">
        <f>VLOOKUP($B56,'[3]table2groupgl_Pivot (2)'!$B$1:$M$152,6,FALSE)</f>
        <v>1429662.46</v>
      </c>
      <c r="Q56" s="19">
        <f>VLOOKUP($B56,'[3]table2groupgl_Pivot (2)'!$B$1:$M$152,8,FALSE)</f>
        <v>1975.36</v>
      </c>
      <c r="R56" s="19">
        <f t="shared" si="19"/>
        <v>1431637.82</v>
      </c>
      <c r="S56" s="19">
        <f>VLOOKUP($B56,'[3]table2groupgl_Pivot (2)'!$B$1:$M$152,5,FALSE)</f>
        <v>6174457.4200000009</v>
      </c>
      <c r="T56" s="19">
        <f>VLOOKUP($B56,'[3]table2groupgl_Pivot (2)'!$B$1:$M$152,3,FALSE)</f>
        <v>1293537</v>
      </c>
      <c r="U56" s="19">
        <f>VLOOKUP($B56,'[3]table2groupgl_Pivot (2)'!$B$1:$M$152,4,FALSE)</f>
        <v>1292864.25</v>
      </c>
      <c r="V56" s="19">
        <f>VLOOKUP($B56,'[3]table2groupgl_Pivot (2)'!$B$1:$M$152,9,FALSE)</f>
        <v>0</v>
      </c>
      <c r="W56" s="19">
        <f>VLOOKUP($B56,'[3]table2groupgl_Pivot (2)'!$B$1:$M$152,7,FALSE)</f>
        <v>0</v>
      </c>
      <c r="X56" s="19">
        <f t="shared" si="20"/>
        <v>8760858.6700000018</v>
      </c>
      <c r="Y56" s="19">
        <f>R56+X56</f>
        <v>10192496.490000002</v>
      </c>
      <c r="Z56" s="208">
        <f>(R56-F56)*100/F56</f>
        <v>-10.265940756777352</v>
      </c>
      <c r="AA56" s="208">
        <f>(X56-L56)*100/L56</f>
        <v>4.0355982381436588</v>
      </c>
      <c r="AB56" s="208">
        <f>(Y56-M56)*100/M56</f>
        <v>1.7576434839699744</v>
      </c>
      <c r="AC56" s="12" t="s">
        <v>1409</v>
      </c>
    </row>
    <row r="57" spans="1:29" hidden="1" x14ac:dyDescent="0.55000000000000004">
      <c r="A57" s="271" t="s">
        <v>186</v>
      </c>
      <c r="B57" s="102" t="str">
        <f t="shared" si="12"/>
        <v>159</v>
      </c>
      <c r="C57" s="19">
        <v>30846684.120000001</v>
      </c>
      <c r="D57" s="19">
        <v>1538321.1299999997</v>
      </c>
      <c r="E57" s="19">
        <v>934.82</v>
      </c>
      <c r="F57" s="19">
        <f t="shared" si="17"/>
        <v>1539255.9499999997</v>
      </c>
      <c r="G57" s="19">
        <v>6726540.7000000002</v>
      </c>
      <c r="H57" s="19">
        <v>1796062</v>
      </c>
      <c r="I57" s="19">
        <v>1384223.29</v>
      </c>
      <c r="J57" s="19">
        <v>0</v>
      </c>
      <c r="K57" s="19">
        <v>0</v>
      </c>
      <c r="L57" s="19">
        <f t="shared" si="18"/>
        <v>9906825.9899999984</v>
      </c>
      <c r="M57" s="19">
        <f>F57+L57</f>
        <v>11446081.939999998</v>
      </c>
      <c r="N57" s="438" t="s">
        <v>398</v>
      </c>
      <c r="O57" s="444">
        <f>VLOOKUP($B57,'[3]table2groupgl_Pivot (2)'!$B$1:$M$152,2,FALSE)</f>
        <v>33196559.460000001</v>
      </c>
      <c r="P57" s="19">
        <f>VLOOKUP($B57,'[3]table2groupgl_Pivot (2)'!$B$1:$M$152,6,FALSE)</f>
        <v>1712803.8799999994</v>
      </c>
      <c r="Q57" s="19">
        <f>VLOOKUP($B57,'[3]table2groupgl_Pivot (2)'!$B$1:$M$152,8,FALSE)</f>
        <v>19324.599999999999</v>
      </c>
      <c r="R57" s="19">
        <f t="shared" si="19"/>
        <v>1732128.4799999995</v>
      </c>
      <c r="S57" s="19">
        <f>VLOOKUP($B57,'[3]table2groupgl_Pivot (2)'!$B$1:$M$152,5,FALSE)</f>
        <v>6738191.3100000005</v>
      </c>
      <c r="T57" s="19">
        <f>VLOOKUP($B57,'[3]table2groupgl_Pivot (2)'!$B$1:$M$152,3,FALSE)</f>
        <v>1656025</v>
      </c>
      <c r="U57" s="19">
        <f>VLOOKUP($B57,'[3]table2groupgl_Pivot (2)'!$B$1:$M$152,4,FALSE)</f>
        <v>1411644</v>
      </c>
      <c r="V57" s="19">
        <f>VLOOKUP($B57,'[3]table2groupgl_Pivot (2)'!$B$1:$M$152,9,FALSE)</f>
        <v>410</v>
      </c>
      <c r="W57" s="19">
        <f>VLOOKUP($B57,'[3]table2groupgl_Pivot (2)'!$B$1:$M$152,7,FALSE)</f>
        <v>0</v>
      </c>
      <c r="X57" s="19">
        <f t="shared" si="20"/>
        <v>9806270.3100000005</v>
      </c>
      <c r="Y57" s="19">
        <f>R57+X57</f>
        <v>11538398.789999999</v>
      </c>
      <c r="Z57" s="208">
        <f>(R57-F57)*100/F57</f>
        <v>12.53024423910785</v>
      </c>
      <c r="AA57" s="208">
        <f>(X57-L57)*100/L57</f>
        <v>-1.0150140933281686</v>
      </c>
      <c r="AB57" s="208">
        <f>(Y57-M57)*100/M57</f>
        <v>0.80653668638686604</v>
      </c>
      <c r="AC57" s="12" t="s">
        <v>1409</v>
      </c>
    </row>
    <row r="58" spans="1:29" hidden="1" x14ac:dyDescent="0.55000000000000004">
      <c r="A58" s="271" t="s">
        <v>187</v>
      </c>
      <c r="B58" s="102" t="str">
        <f t="shared" si="12"/>
        <v>161</v>
      </c>
      <c r="C58" s="19">
        <v>37591676.840000004</v>
      </c>
      <c r="D58" s="19">
        <v>1413266.9000000001</v>
      </c>
      <c r="E58" s="19">
        <v>763.12</v>
      </c>
      <c r="F58" s="19">
        <f t="shared" si="17"/>
        <v>1414030.0200000003</v>
      </c>
      <c r="G58" s="19">
        <v>5415511.7299999995</v>
      </c>
      <c r="H58" s="19">
        <v>1762100</v>
      </c>
      <c r="I58" s="19">
        <v>1252085</v>
      </c>
      <c r="J58" s="19">
        <v>0</v>
      </c>
      <c r="K58" s="19">
        <v>0</v>
      </c>
      <c r="L58" s="19">
        <f t="shared" si="18"/>
        <v>8429696.7300000004</v>
      </c>
      <c r="M58" s="19">
        <f>F58+L58</f>
        <v>9843726.75</v>
      </c>
      <c r="N58" s="438" t="s">
        <v>399</v>
      </c>
      <c r="O58" s="444">
        <f>VLOOKUP($B58,'[3]table2groupgl_Pivot (2)'!$B$1:$M$152,2,FALSE)</f>
        <v>40142121.440000005</v>
      </c>
      <c r="P58" s="19">
        <f>VLOOKUP($B58,'[3]table2groupgl_Pivot (2)'!$B$1:$M$152,6,FALSE)</f>
        <v>1482855.4500000004</v>
      </c>
      <c r="Q58" s="19">
        <f>VLOOKUP($B58,'[3]table2groupgl_Pivot (2)'!$B$1:$M$152,8,FALSE)</f>
        <v>77</v>
      </c>
      <c r="R58" s="19">
        <f t="shared" si="19"/>
        <v>1482932.4500000004</v>
      </c>
      <c r="S58" s="19">
        <f>VLOOKUP($B58,'[3]table2groupgl_Pivot (2)'!$B$1:$M$152,5,FALSE)</f>
        <v>5227701.3599999994</v>
      </c>
      <c r="T58" s="19">
        <f>VLOOKUP($B58,'[3]table2groupgl_Pivot (2)'!$B$1:$M$152,3,FALSE)</f>
        <v>1660969</v>
      </c>
      <c r="U58" s="19">
        <f>VLOOKUP($B58,'[3]table2groupgl_Pivot (2)'!$B$1:$M$152,4,FALSE)</f>
        <v>1383559</v>
      </c>
      <c r="V58" s="19">
        <f>VLOOKUP($B58,'[3]table2groupgl_Pivot (2)'!$B$1:$M$152,9,FALSE)</f>
        <v>0</v>
      </c>
      <c r="W58" s="19">
        <f>VLOOKUP($B58,'[3]table2groupgl_Pivot (2)'!$B$1:$M$152,7,FALSE)</f>
        <v>0</v>
      </c>
      <c r="X58" s="19">
        <f t="shared" si="20"/>
        <v>8272229.3599999994</v>
      </c>
      <c r="Y58" s="19">
        <f>R58+X58</f>
        <v>9755161.8100000005</v>
      </c>
      <c r="Z58" s="208">
        <f>(R58-F58)*100/F58</f>
        <v>4.8727699571753194</v>
      </c>
      <c r="AA58" s="208">
        <f>(X58-L58)*100/L58</f>
        <v>-1.8680075338843303</v>
      </c>
      <c r="AB58" s="208">
        <f>(Y58-M58)*100/M58</f>
        <v>-0.89970945201216068</v>
      </c>
      <c r="AC58" s="12" t="s">
        <v>1409</v>
      </c>
    </row>
    <row r="59" spans="1:29" hidden="1" x14ac:dyDescent="0.55000000000000004">
      <c r="A59" s="271" t="s">
        <v>188</v>
      </c>
      <c r="B59" s="102" t="str">
        <f t="shared" si="12"/>
        <v>162</v>
      </c>
      <c r="C59" s="19">
        <v>42739029.909999996</v>
      </c>
      <c r="D59" s="19">
        <v>2159956.11</v>
      </c>
      <c r="E59" s="19">
        <v>0</v>
      </c>
      <c r="F59" s="19">
        <f t="shared" si="17"/>
        <v>2159956.11</v>
      </c>
      <c r="G59" s="19">
        <v>6059722.2400000002</v>
      </c>
      <c r="H59" s="19">
        <v>1476116</v>
      </c>
      <c r="I59" s="19">
        <v>1714701.25</v>
      </c>
      <c r="J59" s="19">
        <v>0</v>
      </c>
      <c r="K59" s="19">
        <v>0</v>
      </c>
      <c r="L59" s="19">
        <f t="shared" si="18"/>
        <v>9250539.4900000002</v>
      </c>
      <c r="M59" s="19">
        <f>F59+L59</f>
        <v>11410495.6</v>
      </c>
      <c r="N59" s="438" t="s">
        <v>400</v>
      </c>
      <c r="O59" s="444">
        <f>VLOOKUP($B59,'[3]table2groupgl_Pivot (2)'!$B$1:$M$152,2,FALSE)</f>
        <v>45454958.409999989</v>
      </c>
      <c r="P59" s="19">
        <f>VLOOKUP($B59,'[3]table2groupgl_Pivot (2)'!$B$1:$M$152,6,FALSE)</f>
        <v>1872068.8300000008</v>
      </c>
      <c r="Q59" s="19">
        <f>VLOOKUP($B59,'[3]table2groupgl_Pivot (2)'!$B$1:$M$152,8,FALSE)</f>
        <v>92</v>
      </c>
      <c r="R59" s="19">
        <f t="shared" si="19"/>
        <v>1872160.8300000008</v>
      </c>
      <c r="S59" s="19">
        <f>VLOOKUP($B59,'[3]table2groupgl_Pivot (2)'!$B$1:$M$152,5,FALSE)</f>
        <v>5689988.6399999997</v>
      </c>
      <c r="T59" s="19">
        <f>VLOOKUP($B59,'[3]table2groupgl_Pivot (2)'!$B$1:$M$152,3,FALSE)</f>
        <v>1263985</v>
      </c>
      <c r="U59" s="19">
        <f>VLOOKUP($B59,'[3]table2groupgl_Pivot (2)'!$B$1:$M$152,4,FALSE)</f>
        <v>1470511.15</v>
      </c>
      <c r="V59" s="19">
        <f>VLOOKUP($B59,'[3]table2groupgl_Pivot (2)'!$B$1:$M$152,9,FALSE)</f>
        <v>0</v>
      </c>
      <c r="W59" s="19">
        <f>VLOOKUP($B59,'[3]table2groupgl_Pivot (2)'!$B$1:$M$152,7,FALSE)</f>
        <v>0</v>
      </c>
      <c r="X59" s="19">
        <f t="shared" si="20"/>
        <v>8424484.7899999991</v>
      </c>
      <c r="Y59" s="19">
        <f>R59+X59</f>
        <v>10296645.619999999</v>
      </c>
      <c r="Z59" s="208">
        <f>(R59-F59)*100/F59</f>
        <v>-13.324126294399525</v>
      </c>
      <c r="AA59" s="208">
        <f>(X59-L59)*100/L59</f>
        <v>-8.9298002661680567</v>
      </c>
      <c r="AB59" s="208">
        <f>(Y59-M59)*100/M59</f>
        <v>-9.7616266553750783</v>
      </c>
      <c r="AC59" s="12" t="s">
        <v>1409</v>
      </c>
    </row>
    <row r="60" spans="1:29" hidden="1" x14ac:dyDescent="0.55000000000000004">
      <c r="A60" s="272" t="s">
        <v>189</v>
      </c>
      <c r="B60" s="102" t="str">
        <f t="shared" si="12"/>
        <v>163</v>
      </c>
      <c r="C60" s="19">
        <v>41711101.68999999</v>
      </c>
      <c r="D60" s="19">
        <v>1791711.42</v>
      </c>
      <c r="E60" s="19">
        <v>0</v>
      </c>
      <c r="F60" s="19">
        <f t="shared" si="17"/>
        <v>1791711.42</v>
      </c>
      <c r="G60" s="19">
        <v>5319743.6900000004</v>
      </c>
      <c r="H60" s="19">
        <v>1193410</v>
      </c>
      <c r="I60" s="19">
        <v>1003175</v>
      </c>
      <c r="J60" s="19">
        <v>0</v>
      </c>
      <c r="K60" s="19">
        <v>0</v>
      </c>
      <c r="L60" s="19">
        <f t="shared" si="18"/>
        <v>7516328.6900000004</v>
      </c>
      <c r="M60" s="19">
        <f>F60+L60</f>
        <v>9308040.1099999994</v>
      </c>
      <c r="N60" s="438" t="s">
        <v>401</v>
      </c>
      <c r="O60" s="444">
        <f>VLOOKUP($B60,'[3]table2groupgl_Pivot (2)'!$B$1:$M$152,2,FALSE)</f>
        <v>43135399.299999997</v>
      </c>
      <c r="P60" s="19">
        <f>VLOOKUP($B60,'[3]table2groupgl_Pivot (2)'!$B$1:$M$152,6,FALSE)</f>
        <v>1917637.7900000003</v>
      </c>
      <c r="Q60" s="19">
        <f>VLOOKUP($B60,'[3]table2groupgl_Pivot (2)'!$B$1:$M$152,8,FALSE)</f>
        <v>36</v>
      </c>
      <c r="R60" s="19">
        <f t="shared" si="19"/>
        <v>1917673.7900000003</v>
      </c>
      <c r="S60" s="19">
        <f>VLOOKUP($B60,'[3]table2groupgl_Pivot (2)'!$B$1:$M$152,5,FALSE)</f>
        <v>4456869.55</v>
      </c>
      <c r="T60" s="19">
        <f>VLOOKUP($B60,'[3]table2groupgl_Pivot (2)'!$B$1:$M$152,3,FALSE)</f>
        <v>2882136</v>
      </c>
      <c r="U60" s="19">
        <f>VLOOKUP($B60,'[3]table2groupgl_Pivot (2)'!$B$1:$M$152,4,FALSE)</f>
        <v>1196518.22</v>
      </c>
      <c r="V60" s="19">
        <f>VLOOKUP($B60,'[3]table2groupgl_Pivot (2)'!$B$1:$M$152,9,FALSE)</f>
        <v>0</v>
      </c>
      <c r="W60" s="19">
        <f>VLOOKUP($B60,'[3]table2groupgl_Pivot (2)'!$B$1:$M$152,7,FALSE)</f>
        <v>0</v>
      </c>
      <c r="X60" s="19">
        <f t="shared" si="20"/>
        <v>8535523.7699999996</v>
      </c>
      <c r="Y60" s="19">
        <f>R60+X60</f>
        <v>10453197.560000001</v>
      </c>
      <c r="Z60" s="208">
        <f>(R60-F60)*100/F60</f>
        <v>7.0302822538241312</v>
      </c>
      <c r="AA60" s="208">
        <f>(X60-L60)*100/L60</f>
        <v>13.559746014779444</v>
      </c>
      <c r="AB60" s="208">
        <f>(Y60-M60)*100/M60</f>
        <v>12.302884779898109</v>
      </c>
      <c r="AC60" s="12" t="s">
        <v>1409</v>
      </c>
    </row>
    <row r="61" spans="1:29" hidden="1" x14ac:dyDescent="0.55000000000000004">
      <c r="A61" s="271" t="s">
        <v>190</v>
      </c>
      <c r="B61" s="102" t="str">
        <f t="shared" si="12"/>
        <v>164</v>
      </c>
      <c r="C61" s="19">
        <v>41037468.150000006</v>
      </c>
      <c r="D61" s="19">
        <v>2666672.63</v>
      </c>
      <c r="E61" s="19">
        <v>6089.79</v>
      </c>
      <c r="F61" s="19">
        <f t="shared" si="17"/>
        <v>2672762.42</v>
      </c>
      <c r="G61" s="19">
        <v>6480897.04</v>
      </c>
      <c r="H61" s="19">
        <v>2087674</v>
      </c>
      <c r="I61" s="19">
        <v>1679634</v>
      </c>
      <c r="J61" s="19">
        <v>0</v>
      </c>
      <c r="K61" s="19">
        <v>0</v>
      </c>
      <c r="L61" s="19">
        <f t="shared" si="18"/>
        <v>10248205.039999999</v>
      </c>
      <c r="M61" s="19">
        <f>F61+L61</f>
        <v>12920967.459999999</v>
      </c>
      <c r="N61" s="438" t="s">
        <v>402</v>
      </c>
      <c r="O61" s="444">
        <f>VLOOKUP($B61,'[3]table2groupgl_Pivot (2)'!$B$1:$M$152,2,FALSE)</f>
        <v>42920403.709999993</v>
      </c>
      <c r="P61" s="19">
        <f>VLOOKUP($B61,'[3]table2groupgl_Pivot (2)'!$B$1:$M$152,6,FALSE)</f>
        <v>2662470.59</v>
      </c>
      <c r="Q61" s="19">
        <f>VLOOKUP($B61,'[3]table2groupgl_Pivot (2)'!$B$1:$M$152,8,FALSE)</f>
        <v>1525.74</v>
      </c>
      <c r="R61" s="19">
        <f t="shared" si="19"/>
        <v>2663996.33</v>
      </c>
      <c r="S61" s="19">
        <f>VLOOKUP($B61,'[3]table2groupgl_Pivot (2)'!$B$1:$M$152,5,FALSE)</f>
        <v>4286007.9499999993</v>
      </c>
      <c r="T61" s="19">
        <f>VLOOKUP($B61,'[3]table2groupgl_Pivot (2)'!$B$1:$M$152,3,FALSE)</f>
        <v>5128254.9000000004</v>
      </c>
      <c r="U61" s="19">
        <f>VLOOKUP($B61,'[3]table2groupgl_Pivot (2)'!$B$1:$M$152,4,FALSE)</f>
        <v>1805034</v>
      </c>
      <c r="V61" s="19">
        <f>VLOOKUP($B61,'[3]table2groupgl_Pivot (2)'!$B$1:$M$152,9,FALSE)</f>
        <v>0</v>
      </c>
      <c r="W61" s="19">
        <f>VLOOKUP($B61,'[3]table2groupgl_Pivot (2)'!$B$1:$M$152,7,FALSE)</f>
        <v>0</v>
      </c>
      <c r="X61" s="19">
        <f t="shared" si="20"/>
        <v>11219296.85</v>
      </c>
      <c r="Y61" s="19">
        <f>R61+X61</f>
        <v>13883293.18</v>
      </c>
      <c r="Z61" s="208">
        <f>(R61-F61)*100/F61</f>
        <v>-0.32797864615291361</v>
      </c>
      <c r="AA61" s="208">
        <f>(X61-L61)*100/L61</f>
        <v>9.4757258096389592</v>
      </c>
      <c r="AB61" s="208">
        <f>(Y61-M61)*100/M61</f>
        <v>7.4477837900227994</v>
      </c>
      <c r="AC61" s="12" t="s">
        <v>1409</v>
      </c>
    </row>
    <row r="62" spans="1:29" x14ac:dyDescent="0.55000000000000004">
      <c r="A62" s="271" t="s">
        <v>191</v>
      </c>
      <c r="B62" s="102" t="str">
        <f t="shared" si="12"/>
        <v>165</v>
      </c>
      <c r="C62" s="19">
        <v>42545376.650000006</v>
      </c>
      <c r="D62" s="19">
        <v>1839774.820000001</v>
      </c>
      <c r="E62" s="19">
        <v>3624020</v>
      </c>
      <c r="F62" s="19">
        <f t="shared" si="17"/>
        <v>5463794.8200000012</v>
      </c>
      <c r="G62" s="19">
        <v>5876148.1999999993</v>
      </c>
      <c r="H62" s="19">
        <v>1807010</v>
      </c>
      <c r="I62" s="19">
        <v>1404924</v>
      </c>
      <c r="J62" s="19">
        <v>0</v>
      </c>
      <c r="K62" s="19">
        <v>0</v>
      </c>
      <c r="L62" s="19">
        <f t="shared" si="18"/>
        <v>9088082.1999999993</v>
      </c>
      <c r="M62" s="19">
        <f>F62+L62</f>
        <v>14551877.02</v>
      </c>
      <c r="N62" s="438" t="s">
        <v>403</v>
      </c>
      <c r="O62" s="444">
        <f>VLOOKUP($B62,'[3]table2groupgl_Pivot (2)'!$B$1:$M$152,2,FALSE)</f>
        <v>42638723.670000002</v>
      </c>
      <c r="P62" s="19">
        <f>VLOOKUP($B62,'[3]table2groupgl_Pivot (2)'!$B$1:$M$152,6,FALSE)</f>
        <v>1805610.4799999995</v>
      </c>
      <c r="Q62" s="19">
        <f>VLOOKUP($B62,'[3]table2groupgl_Pivot (2)'!$B$1:$M$152,8,FALSE)</f>
        <v>16</v>
      </c>
      <c r="R62" s="19">
        <f t="shared" si="19"/>
        <v>1805626.4799999995</v>
      </c>
      <c r="S62" s="19">
        <f>VLOOKUP($B62,'[3]table2groupgl_Pivot (2)'!$B$1:$M$152,5,FALSE)</f>
        <v>4860443.7499999991</v>
      </c>
      <c r="T62" s="19">
        <f>VLOOKUP($B62,'[3]table2groupgl_Pivot (2)'!$B$1:$M$152,3,FALSE)</f>
        <v>1080405</v>
      </c>
      <c r="U62" s="19">
        <f>VLOOKUP($B62,'[3]table2groupgl_Pivot (2)'!$B$1:$M$152,4,FALSE)</f>
        <v>1209948</v>
      </c>
      <c r="V62" s="19">
        <f>VLOOKUP($B62,'[3]table2groupgl_Pivot (2)'!$B$1:$M$152,9,FALSE)</f>
        <v>0</v>
      </c>
      <c r="W62" s="19">
        <f>VLOOKUP($B62,'[3]table2groupgl_Pivot (2)'!$B$1:$M$152,7,FALSE)</f>
        <v>0</v>
      </c>
      <c r="X62" s="19">
        <f t="shared" si="20"/>
        <v>7150796.7499999991</v>
      </c>
      <c r="Y62" s="19">
        <f>R62+X62</f>
        <v>8956423.2299999986</v>
      </c>
      <c r="Z62" s="208">
        <f>(R62-F62)*100/F62</f>
        <v>-66.952886418966969</v>
      </c>
      <c r="AA62" s="208">
        <f>(X62-L62)*100/L62</f>
        <v>-21.316768569720907</v>
      </c>
      <c r="AB62" s="208">
        <f>(Y62-M62)*100/M62</f>
        <v>-38.451766616153009</v>
      </c>
      <c r="AC62" s="12" t="s">
        <v>1409</v>
      </c>
    </row>
    <row r="63" spans="1:29" hidden="1" x14ac:dyDescent="0.55000000000000004">
      <c r="A63" s="271" t="s">
        <v>192</v>
      </c>
      <c r="B63" s="102" t="str">
        <f t="shared" si="12"/>
        <v>166</v>
      </c>
      <c r="C63" s="19">
        <v>45919162.170000009</v>
      </c>
      <c r="D63" s="19">
        <v>2327197.1700000004</v>
      </c>
      <c r="E63" s="19">
        <v>2036.6</v>
      </c>
      <c r="F63" s="19">
        <f t="shared" si="17"/>
        <v>2329233.7700000005</v>
      </c>
      <c r="G63" s="19">
        <v>6017054.8900000006</v>
      </c>
      <c r="H63" s="19">
        <v>1845320</v>
      </c>
      <c r="I63" s="19">
        <v>1483850</v>
      </c>
      <c r="J63" s="19">
        <v>0</v>
      </c>
      <c r="K63" s="19">
        <v>0</v>
      </c>
      <c r="L63" s="19">
        <f t="shared" si="18"/>
        <v>9346224.8900000006</v>
      </c>
      <c r="M63" s="19">
        <f>F63+L63</f>
        <v>11675458.66</v>
      </c>
      <c r="N63" s="438" t="s">
        <v>404</v>
      </c>
      <c r="O63" s="444">
        <f>VLOOKUP($B63,'[3]table2groupgl_Pivot (2)'!$B$1:$M$152,2,FALSE)</f>
        <v>48998390.909999996</v>
      </c>
      <c r="P63" s="19">
        <f>VLOOKUP($B63,'[3]table2groupgl_Pivot (2)'!$B$1:$M$152,6,FALSE)</f>
        <v>2363208.2700000014</v>
      </c>
      <c r="Q63" s="19">
        <f>VLOOKUP($B63,'[3]table2groupgl_Pivot (2)'!$B$1:$M$152,8,FALSE)</f>
        <v>210672.66999999998</v>
      </c>
      <c r="R63" s="19">
        <f t="shared" si="19"/>
        <v>2573880.9400000013</v>
      </c>
      <c r="S63" s="19">
        <f>VLOOKUP($B63,'[3]table2groupgl_Pivot (2)'!$B$1:$M$152,5,FALSE)</f>
        <v>7175351.3600000003</v>
      </c>
      <c r="T63" s="19">
        <f>VLOOKUP($B63,'[3]table2groupgl_Pivot (2)'!$B$1:$M$152,3,FALSE)</f>
        <v>1636116</v>
      </c>
      <c r="U63" s="19">
        <f>VLOOKUP($B63,'[3]table2groupgl_Pivot (2)'!$B$1:$M$152,4,FALSE)</f>
        <v>1679664</v>
      </c>
      <c r="V63" s="19">
        <f>VLOOKUP($B63,'[3]table2groupgl_Pivot (2)'!$B$1:$M$152,9,FALSE)</f>
        <v>0</v>
      </c>
      <c r="W63" s="19">
        <f>VLOOKUP($B63,'[3]table2groupgl_Pivot (2)'!$B$1:$M$152,7,FALSE)</f>
        <v>0</v>
      </c>
      <c r="X63" s="19">
        <f t="shared" si="20"/>
        <v>10491131.359999999</v>
      </c>
      <c r="Y63" s="19">
        <f>R63+X63</f>
        <v>13065012.300000001</v>
      </c>
      <c r="Z63" s="208">
        <f>(R63-F63)*100/F63</f>
        <v>10.503332604524312</v>
      </c>
      <c r="AA63" s="208">
        <f>(X63-L63)*100/L63</f>
        <v>12.249934957428557</v>
      </c>
      <c r="AB63" s="208">
        <f>(Y63-M63)*100/M63</f>
        <v>11.901490814751432</v>
      </c>
      <c r="AC63" s="12" t="s">
        <v>1409</v>
      </c>
    </row>
    <row r="64" spans="1:29" hidden="1" x14ac:dyDescent="0.55000000000000004">
      <c r="A64" s="271" t="s">
        <v>193</v>
      </c>
      <c r="B64" s="102" t="str">
        <f t="shared" si="12"/>
        <v>167</v>
      </c>
      <c r="C64" s="19">
        <v>45053838.160000011</v>
      </c>
      <c r="D64" s="19">
        <v>1856012.1799999995</v>
      </c>
      <c r="E64" s="19">
        <v>10</v>
      </c>
      <c r="F64" s="19">
        <f t="shared" si="17"/>
        <v>1856022.1799999995</v>
      </c>
      <c r="G64" s="19">
        <v>8195137.7400000012</v>
      </c>
      <c r="H64" s="19">
        <v>1387285</v>
      </c>
      <c r="I64" s="19">
        <v>1245923</v>
      </c>
      <c r="J64" s="19">
        <v>0</v>
      </c>
      <c r="K64" s="19">
        <v>31400</v>
      </c>
      <c r="L64" s="19">
        <f t="shared" si="18"/>
        <v>10859745.740000002</v>
      </c>
      <c r="M64" s="19">
        <f>F64+L64</f>
        <v>12715767.920000002</v>
      </c>
      <c r="N64" s="438" t="s">
        <v>405</v>
      </c>
      <c r="O64" s="444">
        <f>VLOOKUP($B64,'[3]table2groupgl_Pivot (2)'!$B$1:$M$152,2,FALSE)</f>
        <v>47704556.580000006</v>
      </c>
      <c r="P64" s="19">
        <f>VLOOKUP($B64,'[3]table2groupgl_Pivot (2)'!$B$1:$M$152,6,FALSE)</f>
        <v>1805731.7300000002</v>
      </c>
      <c r="Q64" s="19">
        <f>VLOOKUP($B64,'[3]table2groupgl_Pivot (2)'!$B$1:$M$152,8,FALSE)</f>
        <v>24</v>
      </c>
      <c r="R64" s="19">
        <f t="shared" si="19"/>
        <v>1805755.7300000002</v>
      </c>
      <c r="S64" s="19">
        <f>VLOOKUP($B64,'[3]table2groupgl_Pivot (2)'!$B$1:$M$152,5,FALSE)</f>
        <v>10438077.470000001</v>
      </c>
      <c r="T64" s="19">
        <f>VLOOKUP($B64,'[3]table2groupgl_Pivot (2)'!$B$1:$M$152,3,FALSE)</f>
        <v>1408599</v>
      </c>
      <c r="U64" s="19">
        <f>VLOOKUP($B64,'[3]table2groupgl_Pivot (2)'!$B$1:$M$152,4,FALSE)</f>
        <v>1473033</v>
      </c>
      <c r="V64" s="19">
        <f>VLOOKUP($B64,'[3]table2groupgl_Pivot (2)'!$B$1:$M$152,9,FALSE)</f>
        <v>0</v>
      </c>
      <c r="W64" s="19">
        <f>VLOOKUP($B64,'[3]table2groupgl_Pivot (2)'!$B$1:$M$152,7,FALSE)</f>
        <v>0</v>
      </c>
      <c r="X64" s="19">
        <f t="shared" si="20"/>
        <v>13319709.470000001</v>
      </c>
      <c r="Y64" s="19">
        <f>R64+X64</f>
        <v>15125465.200000001</v>
      </c>
      <c r="Z64" s="208">
        <f>(R64-F64)*100/F64</f>
        <v>-2.7082892942582868</v>
      </c>
      <c r="AA64" s="208">
        <f>(X64-L64)*100/L64</f>
        <v>22.652130067273546</v>
      </c>
      <c r="AB64" s="208">
        <f>(Y64-M64)*100/M64</f>
        <v>18.950466028952178</v>
      </c>
      <c r="AC64" s="12" t="s">
        <v>1409</v>
      </c>
    </row>
    <row r="65" spans="1:29" x14ac:dyDescent="0.55000000000000004">
      <c r="A65" s="271" t="s">
        <v>194</v>
      </c>
      <c r="B65" s="102" t="str">
        <f t="shared" si="12"/>
        <v>168</v>
      </c>
      <c r="C65" s="19">
        <v>35789628.099999994</v>
      </c>
      <c r="D65" s="19">
        <v>1204152.3499999996</v>
      </c>
      <c r="E65" s="19">
        <v>1647.46</v>
      </c>
      <c r="F65" s="19">
        <f t="shared" si="17"/>
        <v>1205799.8099999996</v>
      </c>
      <c r="G65" s="19">
        <v>4065550.8</v>
      </c>
      <c r="H65" s="19">
        <v>947147</v>
      </c>
      <c r="I65" s="19">
        <v>1173569</v>
      </c>
      <c r="J65" s="19">
        <v>0</v>
      </c>
      <c r="K65" s="19">
        <v>0</v>
      </c>
      <c r="L65" s="19">
        <f t="shared" si="18"/>
        <v>6186266.7999999998</v>
      </c>
      <c r="M65" s="19">
        <f>F65+L65</f>
        <v>7392066.6099999994</v>
      </c>
      <c r="N65" s="438" t="s">
        <v>406</v>
      </c>
      <c r="O65" s="444">
        <f>VLOOKUP($B65,'[3]table2groupgl_Pivot (2)'!$B$1:$M$152,2,FALSE)</f>
        <v>38320801.600000001</v>
      </c>
      <c r="P65" s="19">
        <f>VLOOKUP($B65,'[3]table2groupgl_Pivot (2)'!$B$1:$M$152,6,FALSE)</f>
        <v>3232586.59</v>
      </c>
      <c r="Q65" s="19">
        <f>VLOOKUP($B65,'[3]table2groupgl_Pivot (2)'!$B$1:$M$152,8,FALSE)</f>
        <v>32</v>
      </c>
      <c r="R65" s="19">
        <f t="shared" si="19"/>
        <v>3232618.59</v>
      </c>
      <c r="S65" s="19">
        <f>VLOOKUP($B65,'[3]table2groupgl_Pivot (2)'!$B$1:$M$152,5,FALSE)</f>
        <v>4251833.09</v>
      </c>
      <c r="T65" s="19">
        <f>VLOOKUP($B65,'[3]table2groupgl_Pivot (2)'!$B$1:$M$152,3,FALSE)</f>
        <v>1192964</v>
      </c>
      <c r="U65" s="19">
        <f>VLOOKUP($B65,'[3]table2groupgl_Pivot (2)'!$B$1:$M$152,4,FALSE)</f>
        <v>1224052</v>
      </c>
      <c r="V65" s="19">
        <f>VLOOKUP($B65,'[3]table2groupgl_Pivot (2)'!$B$1:$M$152,9,FALSE)</f>
        <v>0</v>
      </c>
      <c r="W65" s="19">
        <f>VLOOKUP($B65,'[3]table2groupgl_Pivot (2)'!$B$1:$M$152,7,FALSE)</f>
        <v>29380</v>
      </c>
      <c r="X65" s="19">
        <f t="shared" si="20"/>
        <v>6698229.0899999999</v>
      </c>
      <c r="Y65" s="19">
        <f>R65+X65</f>
        <v>9930847.6799999997</v>
      </c>
      <c r="Z65" s="208">
        <f>(R65-F65)*100/F65</f>
        <v>168.08916067087463</v>
      </c>
      <c r="AA65" s="208">
        <f>(X65-L65)*100/L65</f>
        <v>8.2757874264330145</v>
      </c>
      <c r="AB65" s="208">
        <f>(Y65-M65)*100/M65</f>
        <v>34.344672524535063</v>
      </c>
      <c r="AC65" s="12" t="s">
        <v>1409</v>
      </c>
    </row>
    <row r="66" spans="1:29" hidden="1" x14ac:dyDescent="0.55000000000000004">
      <c r="A66" s="271" t="s">
        <v>195</v>
      </c>
      <c r="B66" s="102" t="str">
        <f t="shared" si="12"/>
        <v>169</v>
      </c>
      <c r="C66" s="19">
        <v>17702361.120000001</v>
      </c>
      <c r="D66" s="19">
        <v>888590.24999999977</v>
      </c>
      <c r="E66" s="19">
        <v>929.82</v>
      </c>
      <c r="F66" s="19">
        <f t="shared" si="17"/>
        <v>889520.06999999972</v>
      </c>
      <c r="G66" s="19">
        <v>2160314.94</v>
      </c>
      <c r="H66" s="19">
        <v>863832</v>
      </c>
      <c r="I66" s="19">
        <v>457868</v>
      </c>
      <c r="J66" s="19">
        <v>0</v>
      </c>
      <c r="K66" s="19">
        <v>0</v>
      </c>
      <c r="L66" s="19">
        <f t="shared" si="18"/>
        <v>3482014.94</v>
      </c>
      <c r="M66" s="19">
        <f>F66+L66</f>
        <v>4371535.01</v>
      </c>
      <c r="N66" s="438" t="s">
        <v>407</v>
      </c>
      <c r="O66" s="444">
        <f>VLOOKUP($B66,'[3]table2groupgl_Pivot (2)'!$B$1:$M$152,2,FALSE)</f>
        <v>17044444.41</v>
      </c>
      <c r="P66" s="19">
        <f>VLOOKUP($B66,'[3]table2groupgl_Pivot (2)'!$B$1:$M$152,6,FALSE)</f>
        <v>838266.30000000028</v>
      </c>
      <c r="Q66" s="19">
        <f>VLOOKUP($B66,'[3]table2groupgl_Pivot (2)'!$B$1:$M$152,8,FALSE)</f>
        <v>0</v>
      </c>
      <c r="R66" s="19">
        <f t="shared" si="19"/>
        <v>838266.30000000028</v>
      </c>
      <c r="S66" s="19">
        <f>VLOOKUP($B66,'[3]table2groupgl_Pivot (2)'!$B$1:$M$152,5,FALSE)</f>
        <v>2362715.31</v>
      </c>
      <c r="T66" s="19">
        <f>VLOOKUP($B66,'[3]table2groupgl_Pivot (2)'!$B$1:$M$152,3,FALSE)</f>
        <v>546817.4</v>
      </c>
      <c r="U66" s="19">
        <f>VLOOKUP($B66,'[3]table2groupgl_Pivot (2)'!$B$1:$M$152,4,FALSE)</f>
        <v>372476</v>
      </c>
      <c r="V66" s="19">
        <f>VLOOKUP($B66,'[3]table2groupgl_Pivot (2)'!$B$1:$M$152,9,FALSE)</f>
        <v>0</v>
      </c>
      <c r="W66" s="19">
        <f>VLOOKUP($B66,'[3]table2groupgl_Pivot (2)'!$B$1:$M$152,7,FALSE)</f>
        <v>0</v>
      </c>
      <c r="X66" s="19">
        <f t="shared" si="20"/>
        <v>3282008.71</v>
      </c>
      <c r="Y66" s="19">
        <f>R66+X66</f>
        <v>4120275.0100000002</v>
      </c>
      <c r="Z66" s="208">
        <f>(R66-F66)*100/F66</f>
        <v>-5.7619576812920545</v>
      </c>
      <c r="AA66" s="208">
        <f>(X66-L66)*100/L66</f>
        <v>-5.7439796625341302</v>
      </c>
      <c r="AB66" s="208">
        <f>(Y66-M66)*100/M66</f>
        <v>-5.7476378303098521</v>
      </c>
      <c r="AC66" s="12" t="s">
        <v>1409</v>
      </c>
    </row>
    <row r="67" spans="1:29" hidden="1" x14ac:dyDescent="0.55000000000000004">
      <c r="A67" s="271" t="s">
        <v>196</v>
      </c>
      <c r="B67" s="102" t="str">
        <f t="shared" si="12"/>
        <v>170</v>
      </c>
      <c r="C67" s="19">
        <v>17753882.059999999</v>
      </c>
      <c r="D67" s="19">
        <v>1178322.7499999998</v>
      </c>
      <c r="E67" s="19">
        <v>5880.0800000000008</v>
      </c>
      <c r="F67" s="19">
        <f t="shared" si="17"/>
        <v>1184202.8299999998</v>
      </c>
      <c r="G67" s="19">
        <v>3193251.23</v>
      </c>
      <c r="H67" s="19">
        <v>937455</v>
      </c>
      <c r="I67" s="19">
        <v>429814.5</v>
      </c>
      <c r="J67" s="19">
        <v>0</v>
      </c>
      <c r="K67" s="19">
        <v>0</v>
      </c>
      <c r="L67" s="19">
        <f t="shared" si="18"/>
        <v>4560520.7300000004</v>
      </c>
      <c r="M67" s="19">
        <f>F67+L67</f>
        <v>5744723.5600000005</v>
      </c>
      <c r="N67" s="438" t="s">
        <v>408</v>
      </c>
      <c r="O67" s="444">
        <f>VLOOKUP($B67,'[3]table2groupgl_Pivot (2)'!$B$1:$M$152,2,FALSE)</f>
        <v>18939075.989999998</v>
      </c>
      <c r="P67" s="19">
        <f>VLOOKUP($B67,'[3]table2groupgl_Pivot (2)'!$B$1:$M$152,6,FALSE)</f>
        <v>1033557.7600000002</v>
      </c>
      <c r="Q67" s="19">
        <f>VLOOKUP($B67,'[3]table2groupgl_Pivot (2)'!$B$1:$M$152,8,FALSE)</f>
        <v>0</v>
      </c>
      <c r="R67" s="19">
        <f t="shared" si="19"/>
        <v>1033557.7600000002</v>
      </c>
      <c r="S67" s="19">
        <f>VLOOKUP($B67,'[3]table2groupgl_Pivot (2)'!$B$1:$M$152,5,FALSE)</f>
        <v>2841573.0599999996</v>
      </c>
      <c r="T67" s="19">
        <f>VLOOKUP($B67,'[3]table2groupgl_Pivot (2)'!$B$1:$M$152,3,FALSE)</f>
        <v>667710</v>
      </c>
      <c r="U67" s="19">
        <f>VLOOKUP($B67,'[3]table2groupgl_Pivot (2)'!$B$1:$M$152,4,FALSE)</f>
        <v>394181</v>
      </c>
      <c r="V67" s="19">
        <f>VLOOKUP($B67,'[3]table2groupgl_Pivot (2)'!$B$1:$M$152,9,FALSE)</f>
        <v>0</v>
      </c>
      <c r="W67" s="19">
        <f>VLOOKUP($B67,'[3]table2groupgl_Pivot (2)'!$B$1:$M$152,7,FALSE)</f>
        <v>0</v>
      </c>
      <c r="X67" s="19">
        <f t="shared" si="20"/>
        <v>3903464.0599999996</v>
      </c>
      <c r="Y67" s="19">
        <f>R67+X67</f>
        <v>4937021.82</v>
      </c>
      <c r="Z67" s="208">
        <f>(R67-F67)*100/F67</f>
        <v>-12.721221921079145</v>
      </c>
      <c r="AA67" s="208">
        <f>(X67-L67)*100/L67</f>
        <v>-14.407492233896738</v>
      </c>
      <c r="AB67" s="208">
        <f>(Y67-M67)*100/M67</f>
        <v>-14.059888723348774</v>
      </c>
      <c r="AC67" s="12" t="s">
        <v>1409</v>
      </c>
    </row>
    <row r="68" spans="1:29" hidden="1" x14ac:dyDescent="0.55000000000000004">
      <c r="A68" s="271" t="s">
        <v>197</v>
      </c>
      <c r="B68" s="102" t="str">
        <f t="shared" si="12"/>
        <v>171</v>
      </c>
      <c r="C68" s="19">
        <v>34136247.710000008</v>
      </c>
      <c r="D68" s="19">
        <v>2843304.1099999994</v>
      </c>
      <c r="E68" s="19">
        <v>0</v>
      </c>
      <c r="F68" s="19">
        <f t="shared" si="17"/>
        <v>2843304.1099999994</v>
      </c>
      <c r="G68" s="19">
        <v>4151037.41</v>
      </c>
      <c r="H68" s="19">
        <v>898540</v>
      </c>
      <c r="I68" s="19">
        <v>935908</v>
      </c>
      <c r="J68" s="19">
        <v>0</v>
      </c>
      <c r="K68" s="19">
        <v>0</v>
      </c>
      <c r="L68" s="19">
        <f t="shared" si="18"/>
        <v>5985485.4100000001</v>
      </c>
      <c r="M68" s="19">
        <f>F68+L68</f>
        <v>8828789.5199999996</v>
      </c>
      <c r="N68" s="438" t="s">
        <v>409</v>
      </c>
      <c r="O68" s="444">
        <f>VLOOKUP($B68,'[3]table2groupgl_Pivot (2)'!$B$1:$M$152,2,FALSE)</f>
        <v>36250056.069999993</v>
      </c>
      <c r="P68" s="19">
        <f>VLOOKUP($B68,'[3]table2groupgl_Pivot (2)'!$B$1:$M$152,6,FALSE)</f>
        <v>1421873.4100000001</v>
      </c>
      <c r="Q68" s="19">
        <f>VLOOKUP($B68,'[3]table2groupgl_Pivot (2)'!$B$1:$M$152,8,FALSE)</f>
        <v>71</v>
      </c>
      <c r="R68" s="19">
        <f t="shared" si="19"/>
        <v>1421944.4100000001</v>
      </c>
      <c r="S68" s="19">
        <f>VLOOKUP($B68,'[3]table2groupgl_Pivot (2)'!$B$1:$M$152,5,FALSE)</f>
        <v>4564162.5999999996</v>
      </c>
      <c r="T68" s="19">
        <f>VLOOKUP($B68,'[3]table2groupgl_Pivot (2)'!$B$1:$M$152,3,FALSE)</f>
        <v>768230</v>
      </c>
      <c r="U68" s="19">
        <f>VLOOKUP($B68,'[3]table2groupgl_Pivot (2)'!$B$1:$M$152,4,FALSE)</f>
        <v>1016899.25</v>
      </c>
      <c r="V68" s="19">
        <f>VLOOKUP($B68,'[3]table2groupgl_Pivot (2)'!$B$1:$M$152,9,FALSE)</f>
        <v>0</v>
      </c>
      <c r="W68" s="19">
        <f>VLOOKUP($B68,'[3]table2groupgl_Pivot (2)'!$B$1:$M$152,7,FALSE)</f>
        <v>0</v>
      </c>
      <c r="X68" s="19">
        <f t="shared" si="20"/>
        <v>6349291.8499999996</v>
      </c>
      <c r="Y68" s="19">
        <f>R68+X68</f>
        <v>7771236.2599999998</v>
      </c>
      <c r="Z68" s="208">
        <f>(R68-F68)*100/F68</f>
        <v>-49.989717772398244</v>
      </c>
      <c r="AA68" s="208">
        <f>(X68-L68)*100/L68</f>
        <v>6.0781442954014233</v>
      </c>
      <c r="AB68" s="208">
        <f>(Y68-M68)*100/M68</f>
        <v>-11.978462705496685</v>
      </c>
      <c r="AC68" s="12" t="s">
        <v>1409</v>
      </c>
    </row>
    <row r="69" spans="1:29" hidden="1" x14ac:dyDescent="0.55000000000000004">
      <c r="A69" s="271" t="s">
        <v>198</v>
      </c>
      <c r="B69" s="102" t="str">
        <f t="shared" si="12"/>
        <v>172</v>
      </c>
      <c r="C69" s="19">
        <v>30624537.960000001</v>
      </c>
      <c r="D69" s="19">
        <v>1065856.1700000002</v>
      </c>
      <c r="E69" s="19">
        <v>62</v>
      </c>
      <c r="F69" s="19">
        <f t="shared" si="17"/>
        <v>1065918.1700000002</v>
      </c>
      <c r="G69" s="19">
        <v>2266639.7600000002</v>
      </c>
      <c r="H69" s="19">
        <v>3965436.7699999996</v>
      </c>
      <c r="I69" s="19">
        <v>1116392</v>
      </c>
      <c r="J69" s="19">
        <v>0</v>
      </c>
      <c r="K69" s="19">
        <v>0</v>
      </c>
      <c r="L69" s="19">
        <f t="shared" si="18"/>
        <v>7348468.5299999993</v>
      </c>
      <c r="M69" s="19">
        <f>F69+L69</f>
        <v>8414386.6999999993</v>
      </c>
      <c r="N69" s="438" t="s">
        <v>410</v>
      </c>
      <c r="O69" s="444">
        <f>VLOOKUP($B69,'[3]table2groupgl_Pivot (2)'!$B$1:$M$152,2,FALSE)</f>
        <v>30485076.789999999</v>
      </c>
      <c r="P69" s="19">
        <f>VLOOKUP($B69,'[3]table2groupgl_Pivot (2)'!$B$1:$M$152,6,FALSE)</f>
        <v>1114991.9499999997</v>
      </c>
      <c r="Q69" s="19">
        <f>VLOOKUP($B69,'[3]table2groupgl_Pivot (2)'!$B$1:$M$152,8,FALSE)</f>
        <v>0</v>
      </c>
      <c r="R69" s="19">
        <f t="shared" si="19"/>
        <v>1114991.9499999997</v>
      </c>
      <c r="S69" s="19">
        <f>VLOOKUP($B69,'[3]table2groupgl_Pivot (2)'!$B$1:$M$152,5,FALSE)</f>
        <v>1996500.6699999995</v>
      </c>
      <c r="T69" s="19">
        <f>VLOOKUP($B69,'[3]table2groupgl_Pivot (2)'!$B$1:$M$152,3,FALSE)</f>
        <v>3286242.18</v>
      </c>
      <c r="U69" s="19">
        <f>VLOOKUP($B69,'[3]table2groupgl_Pivot (2)'!$B$1:$M$152,4,FALSE)</f>
        <v>1096824</v>
      </c>
      <c r="V69" s="19">
        <f>VLOOKUP($B69,'[3]table2groupgl_Pivot (2)'!$B$1:$M$152,9,FALSE)</f>
        <v>0</v>
      </c>
      <c r="W69" s="19">
        <f>VLOOKUP($B69,'[3]table2groupgl_Pivot (2)'!$B$1:$M$152,7,FALSE)</f>
        <v>0</v>
      </c>
      <c r="X69" s="19">
        <f t="shared" si="20"/>
        <v>6379566.8499999996</v>
      </c>
      <c r="Y69" s="19">
        <f>R69+X69</f>
        <v>7494558.7999999989</v>
      </c>
      <c r="Z69" s="208">
        <f>(R69-F69)*100/F69</f>
        <v>4.6038975018128792</v>
      </c>
      <c r="AA69" s="208">
        <f>(X69-L69)*100/L69</f>
        <v>-13.185083069274569</v>
      </c>
      <c r="AB69" s="208">
        <f>(Y69-M69)*100/M69</f>
        <v>-10.931609549154668</v>
      </c>
      <c r="AC69" s="12" t="s">
        <v>1409</v>
      </c>
    </row>
    <row r="70" spans="1:29" hidden="1" x14ac:dyDescent="0.55000000000000004">
      <c r="A70" s="271" t="s">
        <v>199</v>
      </c>
      <c r="B70" s="102" t="str">
        <f t="shared" si="12"/>
        <v>173</v>
      </c>
      <c r="C70" s="19">
        <v>76640596.960000008</v>
      </c>
      <c r="D70" s="19">
        <v>2465172.6500000004</v>
      </c>
      <c r="E70" s="19">
        <v>0</v>
      </c>
      <c r="F70" s="19">
        <f t="shared" si="17"/>
        <v>2465172.6500000004</v>
      </c>
      <c r="G70" s="19">
        <v>6458837.1499999994</v>
      </c>
      <c r="H70" s="19">
        <v>6669652.3300000001</v>
      </c>
      <c r="I70" s="19">
        <v>2101010</v>
      </c>
      <c r="J70" s="19">
        <v>0</v>
      </c>
      <c r="K70" s="19">
        <v>0</v>
      </c>
      <c r="L70" s="19">
        <f t="shared" si="18"/>
        <v>15229499.48</v>
      </c>
      <c r="M70" s="19">
        <f>F70+L70</f>
        <v>17694672.130000003</v>
      </c>
      <c r="N70" s="438" t="s">
        <v>411</v>
      </c>
      <c r="O70" s="444">
        <f>VLOOKUP($B70,'[3]table2groupgl_Pivot (2)'!$B$1:$M$152,2,FALSE)</f>
        <v>82889132.039999992</v>
      </c>
      <c r="P70" s="19">
        <f>VLOOKUP($B70,'[3]table2groupgl_Pivot (2)'!$B$1:$M$152,6,FALSE)</f>
        <v>2554227.5200000005</v>
      </c>
      <c r="Q70" s="19">
        <f>VLOOKUP($B70,'[3]table2groupgl_Pivot (2)'!$B$1:$M$152,8,FALSE)</f>
        <v>0</v>
      </c>
      <c r="R70" s="19">
        <f t="shared" si="19"/>
        <v>2554227.5200000005</v>
      </c>
      <c r="S70" s="19">
        <f>VLOOKUP($B70,'[3]table2groupgl_Pivot (2)'!$B$1:$M$152,5,FALSE)</f>
        <v>11221549.799999999</v>
      </c>
      <c r="T70" s="19">
        <f>VLOOKUP($B70,'[3]table2groupgl_Pivot (2)'!$B$1:$M$152,3,FALSE)</f>
        <v>5193917.5</v>
      </c>
      <c r="U70" s="19">
        <f>VLOOKUP($B70,'[3]table2groupgl_Pivot (2)'!$B$1:$M$152,4,FALSE)</f>
        <v>1995623</v>
      </c>
      <c r="V70" s="19">
        <f>VLOOKUP($B70,'[3]table2groupgl_Pivot (2)'!$B$1:$M$152,9,FALSE)</f>
        <v>0</v>
      </c>
      <c r="W70" s="19">
        <f>VLOOKUP($B70,'[3]table2groupgl_Pivot (2)'!$B$1:$M$152,7,FALSE)</f>
        <v>0</v>
      </c>
      <c r="X70" s="19">
        <f t="shared" si="20"/>
        <v>18411090.299999997</v>
      </c>
      <c r="Y70" s="19">
        <f>R70+X70</f>
        <v>20965317.819999997</v>
      </c>
      <c r="Z70" s="208">
        <f>(R70-F70)*100/F70</f>
        <v>3.6125206078365384</v>
      </c>
      <c r="AA70" s="208">
        <f>(X70-L70)*100/L70</f>
        <v>20.890974284336732</v>
      </c>
      <c r="AB70" s="208">
        <f>(Y70-M70)*100/M70</f>
        <v>18.483788035014545</v>
      </c>
      <c r="AC70" s="12" t="s">
        <v>1409</v>
      </c>
    </row>
    <row r="71" spans="1:29" hidden="1" x14ac:dyDescent="0.55000000000000004">
      <c r="A71" s="271" t="s">
        <v>200</v>
      </c>
      <c r="B71" s="102" t="str">
        <f t="shared" si="12"/>
        <v>176</v>
      </c>
      <c r="C71" s="19">
        <v>28293978.650000002</v>
      </c>
      <c r="D71" s="19">
        <v>2451402.42</v>
      </c>
      <c r="E71" s="19">
        <v>1736.43</v>
      </c>
      <c r="F71" s="19">
        <f t="shared" si="17"/>
        <v>2453138.85</v>
      </c>
      <c r="G71" s="19">
        <v>4924382.18</v>
      </c>
      <c r="H71" s="19">
        <v>1177480</v>
      </c>
      <c r="I71" s="19">
        <v>1058921.3999999999</v>
      </c>
      <c r="J71" s="19">
        <v>0</v>
      </c>
      <c r="K71" s="19">
        <v>0</v>
      </c>
      <c r="L71" s="19">
        <f t="shared" si="18"/>
        <v>7160783.5800000001</v>
      </c>
      <c r="M71" s="19">
        <f>F71+L71</f>
        <v>9613922.4299999997</v>
      </c>
      <c r="N71" s="438" t="s">
        <v>412</v>
      </c>
      <c r="O71" s="444">
        <f>VLOOKUP($B71,'[3]table2groupgl_Pivot (2)'!$B$1:$M$152,2,FALSE)</f>
        <v>31277348.150000002</v>
      </c>
      <c r="P71" s="19">
        <f>VLOOKUP($B71,'[3]table2groupgl_Pivot (2)'!$B$1:$M$152,6,FALSE)</f>
        <v>2503210.83</v>
      </c>
      <c r="Q71" s="19">
        <f>VLOOKUP($B71,'[3]table2groupgl_Pivot (2)'!$B$1:$M$152,8,FALSE)</f>
        <v>16</v>
      </c>
      <c r="R71" s="19">
        <f t="shared" si="19"/>
        <v>2503226.83</v>
      </c>
      <c r="S71" s="19">
        <f>VLOOKUP($B71,'[3]table2groupgl_Pivot (2)'!$B$1:$M$152,5,FALSE)</f>
        <v>6074515.2499999991</v>
      </c>
      <c r="T71" s="19">
        <f>VLOOKUP($B71,'[3]table2groupgl_Pivot (2)'!$B$1:$M$152,3,FALSE)</f>
        <v>1567440</v>
      </c>
      <c r="U71" s="19">
        <f>VLOOKUP($B71,'[3]table2groupgl_Pivot (2)'!$B$1:$M$152,4,FALSE)</f>
        <v>1203903.3199999998</v>
      </c>
      <c r="V71" s="19">
        <f>VLOOKUP($B71,'[3]table2groupgl_Pivot (2)'!$B$1:$M$152,9,FALSE)</f>
        <v>0</v>
      </c>
      <c r="W71" s="19">
        <f>VLOOKUP($B71,'[3]table2groupgl_Pivot (2)'!$B$1:$M$152,7,FALSE)</f>
        <v>0</v>
      </c>
      <c r="X71" s="19">
        <f t="shared" si="20"/>
        <v>8845858.5699999984</v>
      </c>
      <c r="Y71" s="19">
        <f>R71+X71</f>
        <v>11349085.399999999</v>
      </c>
      <c r="Z71" s="208">
        <f>(R71-F71)*100/F71</f>
        <v>2.0417914787008482</v>
      </c>
      <c r="AA71" s="208">
        <f>(X71-L71)*100/L71</f>
        <v>23.531991592461981</v>
      </c>
      <c r="AB71" s="208">
        <f>(Y71-M71)*100/M71</f>
        <v>18.04843946509769</v>
      </c>
      <c r="AC71" s="12" t="s">
        <v>1409</v>
      </c>
    </row>
    <row r="72" spans="1:29" hidden="1" x14ac:dyDescent="0.55000000000000004">
      <c r="A72" s="271" t="s">
        <v>201</v>
      </c>
      <c r="B72" s="102" t="str">
        <f t="shared" ref="B72:B135" si="21">RIGHT(A72,3)</f>
        <v>177</v>
      </c>
      <c r="C72" s="19">
        <v>24432720.140000001</v>
      </c>
      <c r="D72" s="19">
        <v>698002.04</v>
      </c>
      <c r="E72" s="19">
        <v>3905.5</v>
      </c>
      <c r="F72" s="19">
        <f t="shared" ref="F72:F106" si="22">SUM(D72:E72)</f>
        <v>701907.54</v>
      </c>
      <c r="G72" s="19">
        <v>4461963.0500000007</v>
      </c>
      <c r="H72" s="19">
        <v>1199293</v>
      </c>
      <c r="I72" s="19">
        <v>759830.88</v>
      </c>
      <c r="J72" s="19">
        <v>0</v>
      </c>
      <c r="K72" s="19">
        <v>0</v>
      </c>
      <c r="L72" s="19">
        <f t="shared" ref="L72:L106" si="23">SUM(G72:K72)</f>
        <v>6421086.9300000006</v>
      </c>
      <c r="M72" s="19">
        <f>F72+L72</f>
        <v>7122994.4700000007</v>
      </c>
      <c r="N72" s="438" t="s">
        <v>413</v>
      </c>
      <c r="O72" s="444">
        <f>VLOOKUP($B72,'[3]table2groupgl_Pivot (2)'!$B$1:$M$152,2,FALSE)</f>
        <v>27539347.959999997</v>
      </c>
      <c r="P72" s="19">
        <f>VLOOKUP($B72,'[3]table2groupgl_Pivot (2)'!$B$1:$M$152,6,FALSE)</f>
        <v>804757.49000000011</v>
      </c>
      <c r="Q72" s="19">
        <f>VLOOKUP($B72,'[3]table2groupgl_Pivot (2)'!$B$1:$M$152,8,FALSE)</f>
        <v>36</v>
      </c>
      <c r="R72" s="19">
        <f t="shared" ref="R72:R106" si="24">SUM(P72:Q72)</f>
        <v>804793.49000000011</v>
      </c>
      <c r="S72" s="19">
        <f>VLOOKUP($B72,'[3]table2groupgl_Pivot (2)'!$B$1:$M$152,5,FALSE)</f>
        <v>5055287.43</v>
      </c>
      <c r="T72" s="19">
        <f>VLOOKUP($B72,'[3]table2groupgl_Pivot (2)'!$B$1:$M$152,3,FALSE)</f>
        <v>1367586</v>
      </c>
      <c r="U72" s="19">
        <f>VLOOKUP($B72,'[3]table2groupgl_Pivot (2)'!$B$1:$M$152,4,FALSE)</f>
        <v>905003</v>
      </c>
      <c r="V72" s="19">
        <f>VLOOKUP($B72,'[3]table2groupgl_Pivot (2)'!$B$1:$M$152,9,FALSE)</f>
        <v>0</v>
      </c>
      <c r="W72" s="19">
        <f>VLOOKUP($B72,'[3]table2groupgl_Pivot (2)'!$B$1:$M$152,7,FALSE)</f>
        <v>0</v>
      </c>
      <c r="X72" s="19">
        <f t="shared" ref="X72:X106" si="25">SUM(S72:W72)</f>
        <v>7327876.4299999997</v>
      </c>
      <c r="Y72" s="19">
        <f>R72+X72</f>
        <v>8132669.9199999999</v>
      </c>
      <c r="Z72" s="208">
        <f>(R72-F72)*100/F72</f>
        <v>14.65804883646072</v>
      </c>
      <c r="AA72" s="208">
        <f>(X72-L72)*100/L72</f>
        <v>14.122056123603969</v>
      </c>
      <c r="AB72" s="208">
        <f>(Y72-M72)*100/M72</f>
        <v>14.174873422300989</v>
      </c>
      <c r="AC72" s="12" t="s">
        <v>1409</v>
      </c>
    </row>
    <row r="73" spans="1:29" hidden="1" x14ac:dyDescent="0.55000000000000004">
      <c r="A73" s="271" t="s">
        <v>202</v>
      </c>
      <c r="B73" s="102" t="str">
        <f t="shared" si="21"/>
        <v>179</v>
      </c>
      <c r="C73" s="19">
        <v>14722254.550000001</v>
      </c>
      <c r="D73" s="19">
        <v>638372.02999999991</v>
      </c>
      <c r="E73" s="19">
        <v>3666.9399999999996</v>
      </c>
      <c r="F73" s="19">
        <f t="shared" si="22"/>
        <v>642038.96999999986</v>
      </c>
      <c r="G73" s="19">
        <v>2587875.5800000005</v>
      </c>
      <c r="H73" s="19">
        <v>1462659.9</v>
      </c>
      <c r="I73" s="19">
        <v>157254</v>
      </c>
      <c r="J73" s="19">
        <v>0</v>
      </c>
      <c r="K73" s="19">
        <v>122994.95999999999</v>
      </c>
      <c r="L73" s="19">
        <f t="shared" si="23"/>
        <v>4330784.4400000004</v>
      </c>
      <c r="M73" s="19">
        <f>F73+L73</f>
        <v>4972823.41</v>
      </c>
      <c r="N73" s="438" t="s">
        <v>414</v>
      </c>
      <c r="O73" s="444">
        <f>VLOOKUP($B73,'[3]table2groupgl_Pivot (2)'!$B$1:$M$152,2,FALSE)</f>
        <v>15054875.620000001</v>
      </c>
      <c r="P73" s="19">
        <f>VLOOKUP($B73,'[3]table2groupgl_Pivot (2)'!$B$1:$M$152,6,FALSE)</f>
        <v>697585.89</v>
      </c>
      <c r="Q73" s="19">
        <f>VLOOKUP($B73,'[3]table2groupgl_Pivot (2)'!$B$1:$M$152,8,FALSE)</f>
        <v>15</v>
      </c>
      <c r="R73" s="19">
        <f t="shared" si="24"/>
        <v>697600.89</v>
      </c>
      <c r="S73" s="19">
        <f>VLOOKUP($B73,'[3]table2groupgl_Pivot (2)'!$B$1:$M$152,5,FALSE)</f>
        <v>2278808.83</v>
      </c>
      <c r="T73" s="19">
        <f>VLOOKUP($B73,'[3]table2groupgl_Pivot (2)'!$B$1:$M$152,3,FALSE)</f>
        <v>810930.67999999993</v>
      </c>
      <c r="U73" s="19">
        <f>VLOOKUP($B73,'[3]table2groupgl_Pivot (2)'!$B$1:$M$152,4,FALSE)</f>
        <v>143271</v>
      </c>
      <c r="V73" s="19">
        <f>VLOOKUP($B73,'[3]table2groupgl_Pivot (2)'!$B$1:$M$152,9,FALSE)</f>
        <v>1495000</v>
      </c>
      <c r="W73" s="19">
        <f>VLOOKUP($B73,'[3]table2groupgl_Pivot (2)'!$B$1:$M$152,7,FALSE)</f>
        <v>0</v>
      </c>
      <c r="X73" s="19">
        <f t="shared" si="25"/>
        <v>4728010.51</v>
      </c>
      <c r="Y73" s="19">
        <f>R73+X73</f>
        <v>5425611.3999999994</v>
      </c>
      <c r="Z73" s="208">
        <f>(R73-F73)*100/F73</f>
        <v>8.653979368261739</v>
      </c>
      <c r="AA73" s="208">
        <f>(X73-L73)*100/L73</f>
        <v>9.1721505769518128</v>
      </c>
      <c r="AB73" s="208">
        <f>(Y73-M73)*100/M73</f>
        <v>9.1052497277396629</v>
      </c>
      <c r="AC73" s="12" t="s">
        <v>1409</v>
      </c>
    </row>
    <row r="74" spans="1:29" hidden="1" x14ac:dyDescent="0.55000000000000004">
      <c r="A74" s="271" t="s">
        <v>203</v>
      </c>
      <c r="B74" s="102" t="str">
        <f t="shared" si="21"/>
        <v>180</v>
      </c>
      <c r="C74" s="19">
        <v>60922318.850000001</v>
      </c>
      <c r="D74" s="19">
        <v>2834960.9899999993</v>
      </c>
      <c r="E74" s="19">
        <v>0</v>
      </c>
      <c r="F74" s="19">
        <f t="shared" si="22"/>
        <v>2834960.9899999993</v>
      </c>
      <c r="G74" s="19">
        <v>8413461.3599999994</v>
      </c>
      <c r="H74" s="19">
        <v>2359515</v>
      </c>
      <c r="I74" s="19">
        <v>1967132.68</v>
      </c>
      <c r="J74" s="19">
        <v>0</v>
      </c>
      <c r="K74" s="19">
        <v>0</v>
      </c>
      <c r="L74" s="19">
        <f t="shared" si="23"/>
        <v>12740109.039999999</v>
      </c>
      <c r="M74" s="19">
        <f>F74+L74</f>
        <v>15575070.029999997</v>
      </c>
      <c r="N74" s="438" t="s">
        <v>81</v>
      </c>
      <c r="O74" s="444">
        <f>VLOOKUP($B74,'[3]table2groupgl_Pivot (2)'!$B$1:$M$152,2,FALSE)</f>
        <v>64468814.29999999</v>
      </c>
      <c r="P74" s="19">
        <f>VLOOKUP($B74,'[3]table2groupgl_Pivot (2)'!$B$1:$M$152,6,FALSE)</f>
        <v>2865216.6800000006</v>
      </c>
      <c r="Q74" s="19">
        <f>VLOOKUP($B74,'[3]table2groupgl_Pivot (2)'!$B$1:$M$152,8,FALSE)</f>
        <v>48336.71</v>
      </c>
      <c r="R74" s="19">
        <f t="shared" si="24"/>
        <v>2913553.3900000006</v>
      </c>
      <c r="S74" s="19">
        <f>VLOOKUP($B74,'[3]table2groupgl_Pivot (2)'!$B$1:$M$152,5,FALSE)</f>
        <v>10095374.029999997</v>
      </c>
      <c r="T74" s="19">
        <f>VLOOKUP($B74,'[3]table2groupgl_Pivot (2)'!$B$1:$M$152,3,FALSE)</f>
        <v>3279001</v>
      </c>
      <c r="U74" s="19">
        <f>VLOOKUP($B74,'[3]table2groupgl_Pivot (2)'!$B$1:$M$152,4,FALSE)</f>
        <v>2292926.9500000002</v>
      </c>
      <c r="V74" s="19">
        <f>VLOOKUP($B74,'[3]table2groupgl_Pivot (2)'!$B$1:$M$152,9,FALSE)</f>
        <v>0</v>
      </c>
      <c r="W74" s="19">
        <f>VLOOKUP($B74,'[3]table2groupgl_Pivot (2)'!$B$1:$M$152,7,FALSE)</f>
        <v>0</v>
      </c>
      <c r="X74" s="19">
        <f t="shared" si="25"/>
        <v>15667301.979999997</v>
      </c>
      <c r="Y74" s="19">
        <f>R74+X74</f>
        <v>18580855.369999997</v>
      </c>
      <c r="Z74" s="208">
        <f>(R74-F74)*100/F74</f>
        <v>2.772256841530695</v>
      </c>
      <c r="AA74" s="208">
        <f>(X74-L74)*100/L74</f>
        <v>22.976200052994191</v>
      </c>
      <c r="AB74" s="208">
        <f>(Y74-M74)*100/M74</f>
        <v>19.298695506411153</v>
      </c>
      <c r="AC74" s="12" t="s">
        <v>1409</v>
      </c>
    </row>
    <row r="75" spans="1:29" hidden="1" x14ac:dyDescent="0.55000000000000004">
      <c r="A75" s="271" t="s">
        <v>204</v>
      </c>
      <c r="B75" s="102" t="str">
        <f t="shared" si="21"/>
        <v>181</v>
      </c>
      <c r="C75" s="19">
        <v>21643426.209999997</v>
      </c>
      <c r="D75" s="19">
        <v>1439071.36</v>
      </c>
      <c r="E75" s="19">
        <v>547.71</v>
      </c>
      <c r="F75" s="19">
        <f t="shared" si="22"/>
        <v>1439619.07</v>
      </c>
      <c r="G75" s="19">
        <v>3679641.4900000007</v>
      </c>
      <c r="H75" s="19">
        <v>1457722</v>
      </c>
      <c r="I75" s="19">
        <v>847000</v>
      </c>
      <c r="J75" s="19">
        <v>0</v>
      </c>
      <c r="K75" s="19">
        <v>900</v>
      </c>
      <c r="L75" s="19">
        <f t="shared" si="23"/>
        <v>5985263.4900000002</v>
      </c>
      <c r="M75" s="19">
        <f>F75+L75</f>
        <v>7424882.5600000005</v>
      </c>
      <c r="N75" s="438" t="s">
        <v>82</v>
      </c>
      <c r="O75" s="444">
        <f>VLOOKUP($B75,'[3]table2groupgl_Pivot (2)'!$B$1:$M$152,2,FALSE)</f>
        <v>22987967.59</v>
      </c>
      <c r="P75" s="19">
        <f>VLOOKUP($B75,'[3]table2groupgl_Pivot (2)'!$B$1:$M$152,6,FALSE)</f>
        <v>1405019.96</v>
      </c>
      <c r="Q75" s="19">
        <f>VLOOKUP($B75,'[3]table2groupgl_Pivot (2)'!$B$1:$M$152,8,FALSE)</f>
        <v>1</v>
      </c>
      <c r="R75" s="19">
        <f t="shared" si="24"/>
        <v>1405020.96</v>
      </c>
      <c r="S75" s="19">
        <f>VLOOKUP($B75,'[3]table2groupgl_Pivot (2)'!$B$1:$M$152,5,FALSE)</f>
        <v>3726714.689999999</v>
      </c>
      <c r="T75" s="19">
        <f>VLOOKUP($B75,'[3]table2groupgl_Pivot (2)'!$B$1:$M$152,3,FALSE)</f>
        <v>1560712.1</v>
      </c>
      <c r="U75" s="19">
        <f>VLOOKUP($B75,'[3]table2groupgl_Pivot (2)'!$B$1:$M$152,4,FALSE)</f>
        <v>815085.85</v>
      </c>
      <c r="V75" s="19">
        <f>VLOOKUP($B75,'[3]table2groupgl_Pivot (2)'!$B$1:$M$152,9,FALSE)</f>
        <v>0</v>
      </c>
      <c r="W75" s="19">
        <f>VLOOKUP($B75,'[3]table2groupgl_Pivot (2)'!$B$1:$M$152,7,FALSE)</f>
        <v>0</v>
      </c>
      <c r="X75" s="19">
        <f t="shared" si="25"/>
        <v>6102512.6399999987</v>
      </c>
      <c r="Y75" s="19">
        <f>R75+X75</f>
        <v>7507533.5999999987</v>
      </c>
      <c r="Z75" s="208">
        <f>(R75-F75)*100/F75</f>
        <v>-2.4032822793879842</v>
      </c>
      <c r="AA75" s="208">
        <f>(X75-L75)*100/L75</f>
        <v>1.9589638818056196</v>
      </c>
      <c r="AB75" s="208">
        <f>(Y75-M75)*100/M75</f>
        <v>1.1131629265796519</v>
      </c>
      <c r="AC75" s="12" t="s">
        <v>1409</v>
      </c>
    </row>
    <row r="76" spans="1:29" hidden="1" x14ac:dyDescent="0.55000000000000004">
      <c r="A76" s="271" t="s">
        <v>205</v>
      </c>
      <c r="B76" s="102" t="str">
        <f t="shared" si="21"/>
        <v>182</v>
      </c>
      <c r="C76" s="19">
        <v>35526168.869999997</v>
      </c>
      <c r="D76" s="19">
        <v>1347666.33</v>
      </c>
      <c r="E76" s="19">
        <v>1278.03</v>
      </c>
      <c r="F76" s="19">
        <f t="shared" si="22"/>
        <v>1348944.36</v>
      </c>
      <c r="G76" s="19">
        <v>5172626.03</v>
      </c>
      <c r="H76" s="19">
        <v>1856698.1</v>
      </c>
      <c r="I76" s="19">
        <v>1112428</v>
      </c>
      <c r="J76" s="19">
        <v>0</v>
      </c>
      <c r="K76" s="19">
        <v>0</v>
      </c>
      <c r="L76" s="19">
        <f t="shared" si="23"/>
        <v>8141752.1300000008</v>
      </c>
      <c r="M76" s="19">
        <f>F76+L76</f>
        <v>9490696.4900000002</v>
      </c>
      <c r="N76" s="438" t="s">
        <v>83</v>
      </c>
      <c r="O76" s="444">
        <f>VLOOKUP($B76,'[3]table2groupgl_Pivot (2)'!$B$1:$M$152,2,FALSE)</f>
        <v>38036121.929999992</v>
      </c>
      <c r="P76" s="19">
        <f>VLOOKUP($B76,'[3]table2groupgl_Pivot (2)'!$B$1:$M$152,6,FALSE)</f>
        <v>1258143.8400000001</v>
      </c>
      <c r="Q76" s="19">
        <f>VLOOKUP($B76,'[3]table2groupgl_Pivot (2)'!$B$1:$M$152,8,FALSE)</f>
        <v>0</v>
      </c>
      <c r="R76" s="19">
        <f t="shared" si="24"/>
        <v>1258143.8400000001</v>
      </c>
      <c r="S76" s="19">
        <f>VLOOKUP($B76,'[3]table2groupgl_Pivot (2)'!$B$1:$M$152,5,FALSE)</f>
        <v>5922285.9799999995</v>
      </c>
      <c r="T76" s="19">
        <f>VLOOKUP($B76,'[3]table2groupgl_Pivot (2)'!$B$1:$M$152,3,FALSE)</f>
        <v>1931570.5</v>
      </c>
      <c r="U76" s="19">
        <f>VLOOKUP($B76,'[3]table2groupgl_Pivot (2)'!$B$1:$M$152,4,FALSE)</f>
        <v>1306354</v>
      </c>
      <c r="V76" s="19">
        <f>VLOOKUP($B76,'[3]table2groupgl_Pivot (2)'!$B$1:$M$152,9,FALSE)</f>
        <v>0</v>
      </c>
      <c r="W76" s="19">
        <f>VLOOKUP($B76,'[3]table2groupgl_Pivot (2)'!$B$1:$M$152,7,FALSE)</f>
        <v>0</v>
      </c>
      <c r="X76" s="19">
        <f t="shared" si="25"/>
        <v>9160210.4800000004</v>
      </c>
      <c r="Y76" s="19">
        <f>R76+X76</f>
        <v>10418354.32</v>
      </c>
      <c r="Z76" s="208">
        <f>(R76-F76)*100/F76</f>
        <v>-6.7312279655478164</v>
      </c>
      <c r="AA76" s="208">
        <f>(X76-L76)*100/L76</f>
        <v>12.509080769571398</v>
      </c>
      <c r="AB76" s="208">
        <f>(Y76-M76)*100/M76</f>
        <v>9.7743914893647599</v>
      </c>
      <c r="AC76" s="12" t="s">
        <v>1409</v>
      </c>
    </row>
    <row r="77" spans="1:29" hidden="1" x14ac:dyDescent="0.55000000000000004">
      <c r="A77" s="271" t="s">
        <v>206</v>
      </c>
      <c r="B77" s="102" t="str">
        <f t="shared" si="21"/>
        <v>183</v>
      </c>
      <c r="C77" s="19">
        <v>69829392.980000004</v>
      </c>
      <c r="D77" s="19">
        <v>3036828.899999999</v>
      </c>
      <c r="E77" s="19">
        <v>0</v>
      </c>
      <c r="F77" s="19">
        <f t="shared" si="22"/>
        <v>3036828.899999999</v>
      </c>
      <c r="G77" s="19">
        <v>8433312.879999999</v>
      </c>
      <c r="H77" s="19">
        <v>2692235</v>
      </c>
      <c r="I77" s="19">
        <v>1887981</v>
      </c>
      <c r="J77" s="19">
        <v>0</v>
      </c>
      <c r="K77" s="19">
        <v>0</v>
      </c>
      <c r="L77" s="19">
        <f t="shared" si="23"/>
        <v>13013528.879999999</v>
      </c>
      <c r="M77" s="19">
        <f>F77+L77</f>
        <v>16050357.779999997</v>
      </c>
      <c r="N77" s="438" t="s">
        <v>84</v>
      </c>
      <c r="O77" s="444">
        <f>VLOOKUP($B77,'[3]table2groupgl_Pivot (2)'!$B$1:$M$152,2,FALSE)</f>
        <v>73391193.760000005</v>
      </c>
      <c r="P77" s="19">
        <f>VLOOKUP($B77,'[3]table2groupgl_Pivot (2)'!$B$1:$M$152,6,FALSE)</f>
        <v>2642505.790000001</v>
      </c>
      <c r="Q77" s="19">
        <f>VLOOKUP($B77,'[3]table2groupgl_Pivot (2)'!$B$1:$M$152,8,FALSE)</f>
        <v>0</v>
      </c>
      <c r="R77" s="19">
        <f t="shared" si="24"/>
        <v>2642505.790000001</v>
      </c>
      <c r="S77" s="19">
        <f>VLOOKUP($B77,'[3]table2groupgl_Pivot (2)'!$B$1:$M$152,5,FALSE)</f>
        <v>8975301.3699999992</v>
      </c>
      <c r="T77" s="19">
        <f>VLOOKUP($B77,'[3]table2groupgl_Pivot (2)'!$B$1:$M$152,3,FALSE)</f>
        <v>2965377.49</v>
      </c>
      <c r="U77" s="19">
        <f>VLOOKUP($B77,'[3]table2groupgl_Pivot (2)'!$B$1:$M$152,4,FALSE)</f>
        <v>1788970.99</v>
      </c>
      <c r="V77" s="19">
        <f>VLOOKUP($B77,'[3]table2groupgl_Pivot (2)'!$B$1:$M$152,9,FALSE)</f>
        <v>0</v>
      </c>
      <c r="W77" s="19">
        <f>VLOOKUP($B77,'[3]table2groupgl_Pivot (2)'!$B$1:$M$152,7,FALSE)</f>
        <v>0</v>
      </c>
      <c r="X77" s="19">
        <f t="shared" si="25"/>
        <v>13729649.85</v>
      </c>
      <c r="Y77" s="19">
        <f>R77+X77</f>
        <v>16372155.640000001</v>
      </c>
      <c r="Z77" s="208">
        <f>(R77-F77)*100/F77</f>
        <v>-12.984699598979651</v>
      </c>
      <c r="AA77" s="208">
        <f>(X77-L77)*100/L77</f>
        <v>5.5028960753341849</v>
      </c>
      <c r="AB77" s="208">
        <f>(Y77-M77)*100/M77</f>
        <v>2.004926397347905</v>
      </c>
      <c r="AC77" s="12" t="s">
        <v>1409</v>
      </c>
    </row>
    <row r="78" spans="1:29" hidden="1" x14ac:dyDescent="0.55000000000000004">
      <c r="A78" s="271" t="s">
        <v>207</v>
      </c>
      <c r="B78" s="102" t="str">
        <f t="shared" si="21"/>
        <v>184</v>
      </c>
      <c r="C78" s="19">
        <v>29719396.000000004</v>
      </c>
      <c r="D78" s="19">
        <v>1233025.4500000002</v>
      </c>
      <c r="E78" s="19">
        <v>3</v>
      </c>
      <c r="F78" s="19">
        <f t="shared" si="22"/>
        <v>1233028.4500000002</v>
      </c>
      <c r="G78" s="19">
        <v>4165588.95</v>
      </c>
      <c r="H78" s="19">
        <v>1342256.3499999999</v>
      </c>
      <c r="I78" s="19">
        <v>539758.78</v>
      </c>
      <c r="J78" s="19">
        <v>0</v>
      </c>
      <c r="K78" s="19">
        <v>0</v>
      </c>
      <c r="L78" s="19">
        <f t="shared" si="23"/>
        <v>6047604.0800000001</v>
      </c>
      <c r="M78" s="19">
        <f>F78+L78</f>
        <v>7280632.5300000003</v>
      </c>
      <c r="N78" s="438" t="s">
        <v>85</v>
      </c>
      <c r="O78" s="444">
        <f>VLOOKUP($B78,'[3]table2groupgl_Pivot (2)'!$B$1:$M$152,2,FALSE)</f>
        <v>30801668.320000004</v>
      </c>
      <c r="P78" s="19">
        <f>VLOOKUP($B78,'[3]table2groupgl_Pivot (2)'!$B$1:$M$152,6,FALSE)</f>
        <v>1462195.8200000005</v>
      </c>
      <c r="Q78" s="19">
        <f>VLOOKUP($B78,'[3]table2groupgl_Pivot (2)'!$B$1:$M$152,8,FALSE)</f>
        <v>39</v>
      </c>
      <c r="R78" s="19">
        <f t="shared" si="24"/>
        <v>1462234.8200000005</v>
      </c>
      <c r="S78" s="19">
        <f>VLOOKUP($B78,'[3]table2groupgl_Pivot (2)'!$B$1:$M$152,5,FALSE)</f>
        <v>4038863.0500000003</v>
      </c>
      <c r="T78" s="19">
        <f>VLOOKUP($B78,'[3]table2groupgl_Pivot (2)'!$B$1:$M$152,3,FALSE)</f>
        <v>1340670.02</v>
      </c>
      <c r="U78" s="19">
        <f>VLOOKUP($B78,'[3]table2groupgl_Pivot (2)'!$B$1:$M$152,4,FALSE)</f>
        <v>608904</v>
      </c>
      <c r="V78" s="19">
        <f>VLOOKUP($B78,'[3]table2groupgl_Pivot (2)'!$B$1:$M$152,9,FALSE)</f>
        <v>0</v>
      </c>
      <c r="W78" s="19">
        <f>VLOOKUP($B78,'[3]table2groupgl_Pivot (2)'!$B$1:$M$152,7,FALSE)</f>
        <v>0</v>
      </c>
      <c r="X78" s="19">
        <f t="shared" si="25"/>
        <v>5988437.0700000003</v>
      </c>
      <c r="Y78" s="19">
        <f>R78+X78</f>
        <v>7450671.8900000006</v>
      </c>
      <c r="Z78" s="208">
        <f>(R78-F78)*100/F78</f>
        <v>18.588895495477036</v>
      </c>
      <c r="AA78" s="208">
        <f>(X78-L78)*100/L78</f>
        <v>-0.97835455524727033</v>
      </c>
      <c r="AB78" s="208">
        <f>(Y78-M78)*100/M78</f>
        <v>2.3355025720546885</v>
      </c>
      <c r="AC78" s="12" t="s">
        <v>1409</v>
      </c>
    </row>
    <row r="79" spans="1:29" hidden="1" x14ac:dyDescent="0.55000000000000004">
      <c r="A79" s="271" t="s">
        <v>208</v>
      </c>
      <c r="B79" s="102" t="str">
        <f t="shared" si="21"/>
        <v>185</v>
      </c>
      <c r="C79" s="19">
        <v>40876413.190000005</v>
      </c>
      <c r="D79" s="19">
        <v>1089912.0600000003</v>
      </c>
      <c r="E79" s="19">
        <v>0</v>
      </c>
      <c r="F79" s="19">
        <f t="shared" si="22"/>
        <v>1089912.0600000003</v>
      </c>
      <c r="G79" s="19">
        <v>4996370.8099999996</v>
      </c>
      <c r="H79" s="19">
        <v>1534913</v>
      </c>
      <c r="I79" s="19">
        <v>1084720</v>
      </c>
      <c r="J79" s="19">
        <v>0</v>
      </c>
      <c r="K79" s="19">
        <v>0</v>
      </c>
      <c r="L79" s="19">
        <f t="shared" si="23"/>
        <v>7616003.8099999996</v>
      </c>
      <c r="M79" s="19">
        <f>F79+L79</f>
        <v>8705915.8699999992</v>
      </c>
      <c r="N79" s="438" t="s">
        <v>86</v>
      </c>
      <c r="O79" s="444">
        <f>VLOOKUP($B79,'[3]table2groupgl_Pivot (2)'!$B$1:$M$152,2,FALSE)</f>
        <v>42643279.049999997</v>
      </c>
      <c r="P79" s="19">
        <f>VLOOKUP($B79,'[3]table2groupgl_Pivot (2)'!$B$1:$M$152,6,FALSE)</f>
        <v>1073645.3</v>
      </c>
      <c r="Q79" s="19">
        <f>VLOOKUP($B79,'[3]table2groupgl_Pivot (2)'!$B$1:$M$152,8,FALSE)</f>
        <v>10</v>
      </c>
      <c r="R79" s="19">
        <f t="shared" si="24"/>
        <v>1073655.3</v>
      </c>
      <c r="S79" s="19">
        <f>VLOOKUP($B79,'[3]table2groupgl_Pivot (2)'!$B$1:$M$152,5,FALSE)</f>
        <v>5712900.620000001</v>
      </c>
      <c r="T79" s="19">
        <f>VLOOKUP($B79,'[3]table2groupgl_Pivot (2)'!$B$1:$M$152,3,FALSE)</f>
        <v>1475388</v>
      </c>
      <c r="U79" s="19">
        <f>VLOOKUP($B79,'[3]table2groupgl_Pivot (2)'!$B$1:$M$152,4,FALSE)</f>
        <v>1224252.48</v>
      </c>
      <c r="V79" s="19">
        <f>VLOOKUP($B79,'[3]table2groupgl_Pivot (2)'!$B$1:$M$152,9,FALSE)</f>
        <v>0</v>
      </c>
      <c r="W79" s="19">
        <f>VLOOKUP($B79,'[3]table2groupgl_Pivot (2)'!$B$1:$M$152,7,FALSE)</f>
        <v>0</v>
      </c>
      <c r="X79" s="19">
        <f t="shared" si="25"/>
        <v>8412541.1000000015</v>
      </c>
      <c r="Y79" s="19">
        <f>R79+X79</f>
        <v>9486196.4000000022</v>
      </c>
      <c r="Z79" s="208">
        <f>(R79-F79)*100/F79</f>
        <v>-1.4915662094793445</v>
      </c>
      <c r="AA79" s="208">
        <f>(X79-L79)*100/L79</f>
        <v>10.458730193308583</v>
      </c>
      <c r="AB79" s="208">
        <f>(Y79-M79)*100/M79</f>
        <v>8.9626472579271894</v>
      </c>
      <c r="AC79" s="12" t="s">
        <v>1409</v>
      </c>
    </row>
    <row r="80" spans="1:29" hidden="1" x14ac:dyDescent="0.55000000000000004">
      <c r="A80" s="271" t="s">
        <v>209</v>
      </c>
      <c r="B80" s="102" t="str">
        <f t="shared" si="21"/>
        <v>186</v>
      </c>
      <c r="C80" s="19">
        <v>41589709.940000005</v>
      </c>
      <c r="D80" s="19">
        <v>1707806.9300000002</v>
      </c>
      <c r="E80" s="19">
        <v>0</v>
      </c>
      <c r="F80" s="19">
        <f t="shared" si="22"/>
        <v>1707806.9300000002</v>
      </c>
      <c r="G80" s="19">
        <v>5561909.1100000003</v>
      </c>
      <c r="H80" s="19">
        <v>2299598</v>
      </c>
      <c r="I80" s="19">
        <v>1089428</v>
      </c>
      <c r="J80" s="19">
        <v>0</v>
      </c>
      <c r="K80" s="19">
        <v>0</v>
      </c>
      <c r="L80" s="19">
        <f t="shared" si="23"/>
        <v>8950935.1099999994</v>
      </c>
      <c r="M80" s="19">
        <f>F80+L80</f>
        <v>10658742.039999999</v>
      </c>
      <c r="N80" s="438" t="s">
        <v>87</v>
      </c>
      <c r="O80" s="444">
        <f>VLOOKUP($B80,'[3]table2groupgl_Pivot (2)'!$B$1:$M$152,2,FALSE)</f>
        <v>44130492.860000007</v>
      </c>
      <c r="P80" s="19">
        <f>VLOOKUP($B80,'[3]table2groupgl_Pivot (2)'!$B$1:$M$152,6,FALSE)</f>
        <v>1639480.9200000006</v>
      </c>
      <c r="Q80" s="19">
        <f>VLOOKUP($B80,'[3]table2groupgl_Pivot (2)'!$B$1:$M$152,8,FALSE)</f>
        <v>0</v>
      </c>
      <c r="R80" s="19">
        <f t="shared" si="24"/>
        <v>1639480.9200000006</v>
      </c>
      <c r="S80" s="19">
        <f>VLOOKUP($B80,'[3]table2groupgl_Pivot (2)'!$B$1:$M$152,5,FALSE)</f>
        <v>5350873.38</v>
      </c>
      <c r="T80" s="19">
        <f>VLOOKUP($B80,'[3]table2groupgl_Pivot (2)'!$B$1:$M$152,3,FALSE)</f>
        <v>2211686</v>
      </c>
      <c r="U80" s="19">
        <f>VLOOKUP($B80,'[3]table2groupgl_Pivot (2)'!$B$1:$M$152,4,FALSE)</f>
        <v>1181956</v>
      </c>
      <c r="V80" s="19">
        <f>VLOOKUP($B80,'[3]table2groupgl_Pivot (2)'!$B$1:$M$152,9,FALSE)</f>
        <v>0</v>
      </c>
      <c r="W80" s="19">
        <f>VLOOKUP($B80,'[3]table2groupgl_Pivot (2)'!$B$1:$M$152,7,FALSE)</f>
        <v>0</v>
      </c>
      <c r="X80" s="19">
        <f t="shared" si="25"/>
        <v>8744515.379999999</v>
      </c>
      <c r="Y80" s="19">
        <f>R80+X80</f>
        <v>10383996.299999999</v>
      </c>
      <c r="Z80" s="208">
        <f>(R80-F80)*100/F80</f>
        <v>-4.0008041189995369</v>
      </c>
      <c r="AA80" s="208">
        <f>(X80-L80)*100/L80</f>
        <v>-2.3061247508027178</v>
      </c>
      <c r="AB80" s="208">
        <f>(Y80-M80)*100/M80</f>
        <v>-2.5776563403911803</v>
      </c>
      <c r="AC80" s="12" t="s">
        <v>1409</v>
      </c>
    </row>
    <row r="81" spans="1:29" hidden="1" x14ac:dyDescent="0.55000000000000004">
      <c r="A81" s="271" t="s">
        <v>210</v>
      </c>
      <c r="B81" s="102" t="str">
        <f t="shared" si="21"/>
        <v>187</v>
      </c>
      <c r="C81" s="19">
        <v>70385977.340000004</v>
      </c>
      <c r="D81" s="19">
        <v>2178777.4099999997</v>
      </c>
      <c r="E81" s="19">
        <v>3358.26</v>
      </c>
      <c r="F81" s="19">
        <f t="shared" si="22"/>
        <v>2182135.6699999995</v>
      </c>
      <c r="G81" s="19">
        <v>10748283.27</v>
      </c>
      <c r="H81" s="19">
        <v>2755860.46</v>
      </c>
      <c r="I81" s="19">
        <v>1412144</v>
      </c>
      <c r="J81" s="19">
        <v>0</v>
      </c>
      <c r="K81" s="19">
        <v>0</v>
      </c>
      <c r="L81" s="19">
        <f t="shared" si="23"/>
        <v>14916287.73</v>
      </c>
      <c r="M81" s="19">
        <f>F81+L81</f>
        <v>17098423.399999999</v>
      </c>
      <c r="N81" s="438" t="s">
        <v>88</v>
      </c>
      <c r="O81" s="444">
        <f>VLOOKUP($B81,'[3]table2groupgl_Pivot (2)'!$B$1:$M$152,2,FALSE)</f>
        <v>73046108.309999987</v>
      </c>
      <c r="P81" s="19">
        <f>VLOOKUP($B81,'[3]table2groupgl_Pivot (2)'!$B$1:$M$152,6,FALSE)</f>
        <v>2156587.9700000002</v>
      </c>
      <c r="Q81" s="19">
        <f>VLOOKUP($B81,'[3]table2groupgl_Pivot (2)'!$B$1:$M$152,8,FALSE)</f>
        <v>0</v>
      </c>
      <c r="R81" s="19">
        <f t="shared" si="24"/>
        <v>2156587.9700000002</v>
      </c>
      <c r="S81" s="19">
        <f>VLOOKUP($B81,'[3]table2groupgl_Pivot (2)'!$B$1:$M$152,5,FALSE)</f>
        <v>11451452.169999998</v>
      </c>
      <c r="T81" s="19">
        <f>VLOOKUP($B81,'[3]table2groupgl_Pivot (2)'!$B$1:$M$152,3,FALSE)</f>
        <v>2696955</v>
      </c>
      <c r="U81" s="19">
        <f>VLOOKUP($B81,'[3]table2groupgl_Pivot (2)'!$B$1:$M$152,4,FALSE)</f>
        <v>1680248.77</v>
      </c>
      <c r="V81" s="19">
        <f>VLOOKUP($B81,'[3]table2groupgl_Pivot (2)'!$B$1:$M$152,9,FALSE)</f>
        <v>0</v>
      </c>
      <c r="W81" s="19">
        <f>VLOOKUP($B81,'[3]table2groupgl_Pivot (2)'!$B$1:$M$152,7,FALSE)</f>
        <v>0</v>
      </c>
      <c r="X81" s="19">
        <f t="shared" si="25"/>
        <v>15828655.939999998</v>
      </c>
      <c r="Y81" s="19">
        <f>R81+X81</f>
        <v>17985243.909999996</v>
      </c>
      <c r="Z81" s="208">
        <f>(R81-F81)*100/F81</f>
        <v>-1.1707658855143164</v>
      </c>
      <c r="AA81" s="208">
        <f>(X81-L81)*100/L81</f>
        <v>6.1165903106375463</v>
      </c>
      <c r="AB81" s="208">
        <f>(Y81-M81)*100/M81</f>
        <v>5.1865630488481056</v>
      </c>
      <c r="AC81" s="12" t="s">
        <v>1409</v>
      </c>
    </row>
    <row r="82" spans="1:29" hidden="1" x14ac:dyDescent="0.55000000000000004">
      <c r="A82" s="271" t="s">
        <v>211</v>
      </c>
      <c r="B82" s="102" t="str">
        <f t="shared" si="21"/>
        <v>188</v>
      </c>
      <c r="C82" s="19">
        <v>40859899.560000002</v>
      </c>
      <c r="D82" s="19">
        <v>1312957.6300000001</v>
      </c>
      <c r="E82" s="19">
        <v>0</v>
      </c>
      <c r="F82" s="19">
        <f t="shared" si="22"/>
        <v>1312957.6300000001</v>
      </c>
      <c r="G82" s="19">
        <v>9389464.0199999977</v>
      </c>
      <c r="H82" s="19">
        <v>2359642.62</v>
      </c>
      <c r="I82" s="19">
        <v>1260638.6200000001</v>
      </c>
      <c r="J82" s="19">
        <v>0</v>
      </c>
      <c r="K82" s="19">
        <v>0</v>
      </c>
      <c r="L82" s="19">
        <f t="shared" si="23"/>
        <v>13009745.259999998</v>
      </c>
      <c r="M82" s="19">
        <f>F82+L82</f>
        <v>14322702.889999999</v>
      </c>
      <c r="N82" s="438" t="s">
        <v>89</v>
      </c>
      <c r="O82" s="444">
        <f>VLOOKUP($B82,'[3]table2groupgl_Pivot (2)'!$B$1:$M$152,2,FALSE)</f>
        <v>42997146.82</v>
      </c>
      <c r="P82" s="19">
        <f>VLOOKUP($B82,'[3]table2groupgl_Pivot (2)'!$B$1:$M$152,6,FALSE)</f>
        <v>1310373.5999999999</v>
      </c>
      <c r="Q82" s="19">
        <f>VLOOKUP($B82,'[3]table2groupgl_Pivot (2)'!$B$1:$M$152,8,FALSE)</f>
        <v>0</v>
      </c>
      <c r="R82" s="19">
        <f t="shared" si="24"/>
        <v>1310373.5999999999</v>
      </c>
      <c r="S82" s="19">
        <f>VLOOKUP($B82,'[3]table2groupgl_Pivot (2)'!$B$1:$M$152,5,FALSE)</f>
        <v>9453378.7199999988</v>
      </c>
      <c r="T82" s="19">
        <f>VLOOKUP($B82,'[3]table2groupgl_Pivot (2)'!$B$1:$M$152,3,FALSE)</f>
        <v>2310887</v>
      </c>
      <c r="U82" s="19">
        <f>VLOOKUP($B82,'[3]table2groupgl_Pivot (2)'!$B$1:$M$152,4,FALSE)</f>
        <v>1435767.7000000002</v>
      </c>
      <c r="V82" s="19">
        <f>VLOOKUP($B82,'[3]table2groupgl_Pivot (2)'!$B$1:$M$152,9,FALSE)</f>
        <v>0</v>
      </c>
      <c r="W82" s="19">
        <f>VLOOKUP($B82,'[3]table2groupgl_Pivot (2)'!$B$1:$M$152,7,FALSE)</f>
        <v>0</v>
      </c>
      <c r="X82" s="19">
        <f t="shared" si="25"/>
        <v>13200033.419999998</v>
      </c>
      <c r="Y82" s="19">
        <f>R82+X82</f>
        <v>14510407.019999998</v>
      </c>
      <c r="Z82" s="208">
        <f>(R82-F82)*100/F82</f>
        <v>-0.19680985440484172</v>
      </c>
      <c r="AA82" s="208">
        <f>(X82-L82)*100/L82</f>
        <v>1.4626586162687107</v>
      </c>
      <c r="AB82" s="208">
        <f>(Y82-M82)*100/M82</f>
        <v>1.3105356680340869</v>
      </c>
      <c r="AC82" s="12" t="s">
        <v>1409</v>
      </c>
    </row>
    <row r="83" spans="1:29" hidden="1" x14ac:dyDescent="0.55000000000000004">
      <c r="A83" s="271" t="s">
        <v>212</v>
      </c>
      <c r="B83" s="102" t="str">
        <f t="shared" si="21"/>
        <v>190</v>
      </c>
      <c r="C83" s="19">
        <v>55664030.340000004</v>
      </c>
      <c r="D83" s="19">
        <v>1434731.54</v>
      </c>
      <c r="E83" s="19">
        <v>0</v>
      </c>
      <c r="F83" s="19">
        <f t="shared" si="22"/>
        <v>1434731.54</v>
      </c>
      <c r="G83" s="19">
        <v>7776713.7499999991</v>
      </c>
      <c r="H83" s="19">
        <v>6661479.2000000002</v>
      </c>
      <c r="I83" s="19">
        <v>1167515.3999999999</v>
      </c>
      <c r="J83" s="19">
        <v>0</v>
      </c>
      <c r="K83" s="19">
        <v>0</v>
      </c>
      <c r="L83" s="19">
        <f t="shared" si="23"/>
        <v>15605708.35</v>
      </c>
      <c r="M83" s="19">
        <f>F83+L83</f>
        <v>17040439.890000001</v>
      </c>
      <c r="N83" s="438" t="s">
        <v>90</v>
      </c>
      <c r="O83" s="444">
        <f>VLOOKUP($B83,'[3]table2groupgl_Pivot (2)'!$B$1:$M$152,2,FALSE)</f>
        <v>57298977.330000006</v>
      </c>
      <c r="P83" s="19">
        <f>VLOOKUP($B83,'[3]table2groupgl_Pivot (2)'!$B$1:$M$152,6,FALSE)</f>
        <v>1434497.5000000002</v>
      </c>
      <c r="Q83" s="19">
        <f>VLOOKUP($B83,'[3]table2groupgl_Pivot (2)'!$B$1:$M$152,8,FALSE)</f>
        <v>0</v>
      </c>
      <c r="R83" s="19">
        <f t="shared" si="24"/>
        <v>1434497.5000000002</v>
      </c>
      <c r="S83" s="19">
        <f>VLOOKUP($B83,'[3]table2groupgl_Pivot (2)'!$B$1:$M$152,5,FALSE)</f>
        <v>7915420.5099999988</v>
      </c>
      <c r="T83" s="19">
        <f>VLOOKUP($B83,'[3]table2groupgl_Pivot (2)'!$B$1:$M$152,3,FALSE)</f>
        <v>6903475.7000000002</v>
      </c>
      <c r="U83" s="19">
        <f>VLOOKUP($B83,'[3]table2groupgl_Pivot (2)'!$B$1:$M$152,4,FALSE)</f>
        <v>1294190</v>
      </c>
      <c r="V83" s="19">
        <f>VLOOKUP($B83,'[3]table2groupgl_Pivot (2)'!$B$1:$M$152,9,FALSE)</f>
        <v>0</v>
      </c>
      <c r="W83" s="19">
        <f>VLOOKUP($B83,'[3]table2groupgl_Pivot (2)'!$B$1:$M$152,7,FALSE)</f>
        <v>0</v>
      </c>
      <c r="X83" s="19">
        <f t="shared" si="25"/>
        <v>16113086.209999999</v>
      </c>
      <c r="Y83" s="19">
        <f>R83+X83</f>
        <v>17547583.710000001</v>
      </c>
      <c r="Z83" s="208">
        <f>(R83-F83)*100/F83</f>
        <v>-1.6312459402670162E-2</v>
      </c>
      <c r="AA83" s="208">
        <f>(X83-L83)*100/L83</f>
        <v>3.2512324889116577</v>
      </c>
      <c r="AB83" s="208">
        <f>(Y83-M83)*100/M83</f>
        <v>2.9761192978217199</v>
      </c>
      <c r="AC83" s="12" t="s">
        <v>1409</v>
      </c>
    </row>
    <row r="84" spans="1:29" hidden="1" x14ac:dyDescent="0.55000000000000004">
      <c r="A84" s="271" t="s">
        <v>423</v>
      </c>
      <c r="B84" s="102" t="str">
        <f t="shared" si="21"/>
        <v>197</v>
      </c>
      <c r="C84" s="19">
        <v>27929201.450000003</v>
      </c>
      <c r="D84" s="19">
        <v>1277598.44</v>
      </c>
      <c r="E84" s="19">
        <v>7807.62</v>
      </c>
      <c r="F84" s="19">
        <f t="shared" si="22"/>
        <v>1285406.06</v>
      </c>
      <c r="G84" s="19">
        <v>5118943.9300000016</v>
      </c>
      <c r="H84" s="19">
        <v>1535435</v>
      </c>
      <c r="I84" s="19">
        <v>1132985</v>
      </c>
      <c r="J84" s="19">
        <v>0</v>
      </c>
      <c r="K84" s="19">
        <v>0</v>
      </c>
      <c r="L84" s="19">
        <f t="shared" si="23"/>
        <v>7787363.9300000016</v>
      </c>
      <c r="M84" s="19">
        <f>F84+L84</f>
        <v>9072769.9900000021</v>
      </c>
      <c r="N84" s="438" t="s">
        <v>424</v>
      </c>
      <c r="O84" s="444">
        <f>VLOOKUP($B84,'[3]table2groupgl_Pivot (2)'!$B$1:$M$152,2,FALSE)</f>
        <v>25970048.34</v>
      </c>
      <c r="P84" s="19">
        <f>VLOOKUP($B84,'[3]table2groupgl_Pivot (2)'!$B$1:$M$152,6,FALSE)</f>
        <v>1611574.9799999993</v>
      </c>
      <c r="Q84" s="19">
        <f>VLOOKUP($B84,'[3]table2groupgl_Pivot (2)'!$B$1:$M$152,8,FALSE)</f>
        <v>0</v>
      </c>
      <c r="R84" s="19">
        <f t="shared" si="24"/>
        <v>1611574.9799999993</v>
      </c>
      <c r="S84" s="19">
        <f>VLOOKUP($B84,'[3]table2groupgl_Pivot (2)'!$B$1:$M$152,5,FALSE)</f>
        <v>4905053.6399999987</v>
      </c>
      <c r="T84" s="19">
        <f>VLOOKUP($B84,'[3]table2groupgl_Pivot (2)'!$B$1:$M$152,3,FALSE)</f>
        <v>1738112</v>
      </c>
      <c r="U84" s="19">
        <f>VLOOKUP($B84,'[3]table2groupgl_Pivot (2)'!$B$1:$M$152,4,FALSE)</f>
        <v>1366514</v>
      </c>
      <c r="V84" s="19">
        <f>VLOOKUP($B84,'[3]table2groupgl_Pivot (2)'!$B$1:$M$152,9,FALSE)</f>
        <v>0</v>
      </c>
      <c r="W84" s="19">
        <f>VLOOKUP($B84,'[3]table2groupgl_Pivot (2)'!$B$1:$M$152,7,FALSE)</f>
        <v>0</v>
      </c>
      <c r="X84" s="19">
        <f t="shared" si="25"/>
        <v>8009679.6399999987</v>
      </c>
      <c r="Y84" s="19">
        <f>R84+X84</f>
        <v>9621254.6199999973</v>
      </c>
      <c r="Z84" s="208">
        <f>(R84-F84)*100/F84</f>
        <v>25.374776901238445</v>
      </c>
      <c r="AA84" s="208">
        <f>(X84-L84)*100/L84</f>
        <v>2.854826254408751</v>
      </c>
      <c r="AB84" s="208">
        <f>(Y84-M84)*100/M84</f>
        <v>6.0453933099211641</v>
      </c>
      <c r="AC84" s="12" t="s">
        <v>1409</v>
      </c>
    </row>
    <row r="85" spans="1:29" hidden="1" x14ac:dyDescent="0.55000000000000004">
      <c r="A85" s="271"/>
      <c r="B85" s="102" t="str">
        <f t="shared" si="21"/>
        <v/>
      </c>
      <c r="C85" s="19"/>
      <c r="D85" s="19"/>
      <c r="E85" s="19"/>
      <c r="F85" s="19"/>
      <c r="G85" s="19"/>
      <c r="H85" s="19"/>
      <c r="I85" s="19"/>
      <c r="J85" s="19"/>
      <c r="K85" s="19"/>
      <c r="L85" s="19"/>
      <c r="M85" s="19"/>
      <c r="N85" s="438"/>
      <c r="O85" s="444"/>
      <c r="P85" s="19"/>
      <c r="Q85" s="19"/>
      <c r="R85" s="19"/>
      <c r="S85" s="19"/>
      <c r="T85" s="19"/>
      <c r="U85" s="19"/>
      <c r="V85" s="19"/>
      <c r="W85" s="19"/>
      <c r="X85" s="19"/>
      <c r="Y85" s="19"/>
      <c r="Z85" s="208"/>
      <c r="AA85" s="208"/>
      <c r="AB85" s="208"/>
      <c r="AC85" s="12" t="s">
        <v>1409</v>
      </c>
    </row>
    <row r="86" spans="1:29" hidden="1" x14ac:dyDescent="0.55000000000000004">
      <c r="A86" s="270" t="s">
        <v>1210</v>
      </c>
      <c r="B86" s="102" t="str">
        <f t="shared" si="21"/>
        <v>นย์</v>
      </c>
      <c r="C86" s="47">
        <f t="shared" ref="C86:M86" si="26">SUM(C87)</f>
        <v>2767103.7</v>
      </c>
      <c r="D86" s="47">
        <f t="shared" si="26"/>
        <v>532127.72</v>
      </c>
      <c r="E86" s="47">
        <f t="shared" si="26"/>
        <v>0</v>
      </c>
      <c r="F86" s="47">
        <f t="shared" si="26"/>
        <v>532127.72</v>
      </c>
      <c r="G86" s="47">
        <f>SUM(G87)</f>
        <v>930277.5199999999</v>
      </c>
      <c r="H86" s="47">
        <f t="shared" si="26"/>
        <v>671311</v>
      </c>
      <c r="I86" s="47">
        <f t="shared" si="26"/>
        <v>97360</v>
      </c>
      <c r="J86" s="47">
        <f t="shared" si="26"/>
        <v>0</v>
      </c>
      <c r="K86" s="47">
        <f t="shared" si="26"/>
        <v>0</v>
      </c>
      <c r="L86" s="47">
        <f t="shared" si="26"/>
        <v>1698948.52</v>
      </c>
      <c r="M86" s="47">
        <f t="shared" si="26"/>
        <v>2231076.2400000002</v>
      </c>
      <c r="N86" s="438" t="s">
        <v>91</v>
      </c>
      <c r="O86" s="443">
        <f>SUM(O87)</f>
        <v>3342656.7</v>
      </c>
      <c r="P86" s="47">
        <f t="shared" ref="P86:Y86" si="27">SUM(P87)</f>
        <v>526009.59999999893</v>
      </c>
      <c r="Q86" s="47">
        <f t="shared" si="27"/>
        <v>2715.92</v>
      </c>
      <c r="R86" s="47">
        <f>SUM(R87)</f>
        <v>528725.51999999897</v>
      </c>
      <c r="S86" s="47">
        <f>SUM(S87)</f>
        <v>996963.85</v>
      </c>
      <c r="T86" s="47">
        <f t="shared" si="27"/>
        <v>700182</v>
      </c>
      <c r="U86" s="47">
        <f t="shared" si="27"/>
        <v>100538</v>
      </c>
      <c r="V86" s="47">
        <f>SUM(V87)</f>
        <v>0</v>
      </c>
      <c r="W86" s="47">
        <f t="shared" si="27"/>
        <v>0</v>
      </c>
      <c r="X86" s="47">
        <f t="shared" si="27"/>
        <v>1797683.85</v>
      </c>
      <c r="Y86" s="47">
        <f t="shared" si="27"/>
        <v>2326409.3699999992</v>
      </c>
      <c r="Z86" s="208">
        <f>(R86-F86)*100/F86</f>
        <v>-0.63935778425544176</v>
      </c>
      <c r="AA86" s="208">
        <f>(X86-L86)*100/L86</f>
        <v>5.8115551376447874</v>
      </c>
      <c r="AB86" s="208">
        <f>(Y86-M86)*100/M86</f>
        <v>4.272966037234073</v>
      </c>
      <c r="AC86" s="12" t="s">
        <v>1409</v>
      </c>
    </row>
    <row r="87" spans="1:29" hidden="1" x14ac:dyDescent="0.55000000000000004">
      <c r="A87" s="271" t="s">
        <v>1211</v>
      </c>
      <c r="B87" s="102" t="str">
        <f t="shared" si="21"/>
        <v>048</v>
      </c>
      <c r="C87" s="19">
        <v>2767103.7</v>
      </c>
      <c r="D87" s="19">
        <v>532127.72</v>
      </c>
      <c r="E87" s="19">
        <v>0</v>
      </c>
      <c r="F87" s="19">
        <f t="shared" si="22"/>
        <v>532127.72</v>
      </c>
      <c r="G87" s="19">
        <v>930277.5199999999</v>
      </c>
      <c r="H87" s="19">
        <v>671311</v>
      </c>
      <c r="I87" s="19">
        <v>97360</v>
      </c>
      <c r="J87" s="19">
        <v>0</v>
      </c>
      <c r="K87" s="19">
        <v>0</v>
      </c>
      <c r="L87" s="19">
        <f t="shared" si="23"/>
        <v>1698948.52</v>
      </c>
      <c r="M87" s="19">
        <f>F87+L87</f>
        <v>2231076.2400000002</v>
      </c>
      <c r="N87" s="438" t="s">
        <v>103</v>
      </c>
      <c r="O87" s="444">
        <f>VLOOKUP($B87,'[3]table2groupgl_Pivot (2)'!$B$2:$N$151,2)</f>
        <v>3342656.7</v>
      </c>
      <c r="P87" s="19">
        <f>VLOOKUP($B87,'[3]table2groupgl_Pivot (2)'!$B$2:$N$151,6)</f>
        <v>526009.59999999893</v>
      </c>
      <c r="Q87" s="19">
        <f>VLOOKUP($B87,'[3]table2groupgl_Pivot (2)'!$B$2:$N$151,8)</f>
        <v>2715.92</v>
      </c>
      <c r="R87" s="19">
        <f t="shared" si="24"/>
        <v>528725.51999999897</v>
      </c>
      <c r="S87" s="19">
        <f>VLOOKUP($B87,'[3]table2groupgl_Pivot (2)'!$B$2:$N$151,5)</f>
        <v>996963.85</v>
      </c>
      <c r="T87" s="19">
        <f>VLOOKUP($B87,'[3]table2groupgl_Pivot (2)'!$B$2:$N$151,3)</f>
        <v>700182</v>
      </c>
      <c r="U87" s="19">
        <f>VLOOKUP($B87,'[3]table2groupgl_Pivot (2)'!$B$2:$N$151,4)</f>
        <v>100538</v>
      </c>
      <c r="V87" s="19">
        <f>VLOOKUP($B87,'[3]table2groupgl_Pivot (2)'!$B$2:$N$151,9)</f>
        <v>0</v>
      </c>
      <c r="W87" s="19">
        <f>VLOOKUP($B87,'[3]table2groupgl_Pivot (2)'!$B$2:$N$151,7)</f>
        <v>0</v>
      </c>
      <c r="X87" s="19">
        <f t="shared" si="25"/>
        <v>1797683.85</v>
      </c>
      <c r="Y87" s="19">
        <f>R87+X87</f>
        <v>2326409.3699999992</v>
      </c>
      <c r="Z87" s="208">
        <f>(R87-F87)*100/F87</f>
        <v>-0.63935778425544176</v>
      </c>
      <c r="AA87" s="208">
        <f>(X87-L87)*100/L87</f>
        <v>5.8115551376447874</v>
      </c>
      <c r="AB87" s="208">
        <f>(Y87-M87)*100/M87</f>
        <v>4.272966037234073</v>
      </c>
      <c r="AC87" s="12" t="s">
        <v>1409</v>
      </c>
    </row>
    <row r="88" spans="1:29" hidden="1" x14ac:dyDescent="0.55000000000000004">
      <c r="A88" s="273"/>
      <c r="B88" s="102" t="str">
        <f t="shared" si="21"/>
        <v/>
      </c>
      <c r="C88" s="19"/>
      <c r="D88" s="19"/>
      <c r="E88" s="19"/>
      <c r="F88" s="19"/>
      <c r="G88" s="19"/>
      <c r="H88" s="19"/>
      <c r="I88" s="19"/>
      <c r="J88" s="19"/>
      <c r="K88" s="19"/>
      <c r="L88" s="19"/>
      <c r="M88" s="19"/>
      <c r="N88" s="438"/>
      <c r="O88" s="444"/>
      <c r="P88" s="19"/>
      <c r="Q88" s="19"/>
      <c r="R88" s="19"/>
      <c r="S88" s="19"/>
      <c r="T88" s="19"/>
      <c r="U88" s="19"/>
      <c r="V88" s="19"/>
      <c r="W88" s="19"/>
      <c r="X88" s="19"/>
      <c r="Y88" s="19"/>
      <c r="Z88" s="208"/>
      <c r="AA88" s="208"/>
      <c r="AB88" s="208"/>
      <c r="AC88" s="12" t="s">
        <v>1409</v>
      </c>
    </row>
    <row r="89" spans="1:29" hidden="1" x14ac:dyDescent="0.55000000000000004">
      <c r="A89" s="281" t="s">
        <v>1212</v>
      </c>
      <c r="B89" s="102" t="str">
        <f t="shared" si="21"/>
        <v>นย์</v>
      </c>
      <c r="C89" s="47">
        <f t="shared" ref="C89:M89" si="28">SUM(C90:C91)</f>
        <v>7811144.8199999994</v>
      </c>
      <c r="D89" s="47">
        <f t="shared" si="28"/>
        <v>781148.5</v>
      </c>
      <c r="E89" s="47">
        <f t="shared" si="28"/>
        <v>0</v>
      </c>
      <c r="F89" s="47">
        <f t="shared" si="28"/>
        <v>781148.5</v>
      </c>
      <c r="G89" s="47">
        <f>SUM(G90:G91)</f>
        <v>2097464.2800000003</v>
      </c>
      <c r="H89" s="47">
        <f t="shared" si="28"/>
        <v>960193</v>
      </c>
      <c r="I89" s="47">
        <f t="shared" si="28"/>
        <v>327736</v>
      </c>
      <c r="J89" s="47">
        <f t="shared" si="28"/>
        <v>115700</v>
      </c>
      <c r="K89" s="47">
        <f t="shared" si="28"/>
        <v>0</v>
      </c>
      <c r="L89" s="47">
        <f t="shared" si="28"/>
        <v>3501093.2800000003</v>
      </c>
      <c r="M89" s="47">
        <f t="shared" si="28"/>
        <v>4282241.78</v>
      </c>
      <c r="N89" s="438" t="s">
        <v>101</v>
      </c>
      <c r="O89" s="443">
        <f>SUM(O90:O91)</f>
        <v>7974184.6599999992</v>
      </c>
      <c r="P89" s="47">
        <f t="shared" ref="P89:Y89" si="29">SUM(P90:P91)</f>
        <v>637589.02</v>
      </c>
      <c r="Q89" s="47">
        <f t="shared" si="29"/>
        <v>9</v>
      </c>
      <c r="R89" s="47">
        <f>SUM(R90:R91)</f>
        <v>637598.02</v>
      </c>
      <c r="S89" s="47">
        <f>SUM(S90:S91)</f>
        <v>1903206.2999999998</v>
      </c>
      <c r="T89" s="47">
        <f t="shared" si="29"/>
        <v>1127638</v>
      </c>
      <c r="U89" s="47">
        <f t="shared" si="29"/>
        <v>394308.13</v>
      </c>
      <c r="V89" s="47">
        <f>SUM(V90:V91)</f>
        <v>0</v>
      </c>
      <c r="W89" s="47">
        <f t="shared" si="29"/>
        <v>8317.76</v>
      </c>
      <c r="X89" s="47">
        <f t="shared" si="29"/>
        <v>3433470.19</v>
      </c>
      <c r="Y89" s="47">
        <f t="shared" si="29"/>
        <v>4071068.21</v>
      </c>
      <c r="Z89" s="208">
        <f>(R89-F89)*100/F89</f>
        <v>-18.376848960216908</v>
      </c>
      <c r="AA89" s="208">
        <f>(X89-L89)*100/L89</f>
        <v>-1.9314849560363703</v>
      </c>
      <c r="AB89" s="208">
        <f>(Y89-M89)*100/M89</f>
        <v>-4.9313789563745809</v>
      </c>
      <c r="AC89" s="12" t="s">
        <v>1409</v>
      </c>
    </row>
    <row r="90" spans="1:29" hidden="1" x14ac:dyDescent="0.55000000000000004">
      <c r="A90" s="271" t="s">
        <v>1213</v>
      </c>
      <c r="B90" s="102" t="str">
        <f t="shared" si="21"/>
        <v>042</v>
      </c>
      <c r="C90" s="19">
        <v>4197043.5999999996</v>
      </c>
      <c r="D90" s="19">
        <v>477290.58999999997</v>
      </c>
      <c r="E90" s="19">
        <v>0</v>
      </c>
      <c r="F90" s="19">
        <f t="shared" si="22"/>
        <v>477290.58999999997</v>
      </c>
      <c r="G90" s="19">
        <v>1055382.05</v>
      </c>
      <c r="H90" s="19">
        <v>394456</v>
      </c>
      <c r="I90" s="19">
        <v>163384</v>
      </c>
      <c r="J90" s="19">
        <v>115700</v>
      </c>
      <c r="K90" s="19">
        <v>0</v>
      </c>
      <c r="L90" s="19">
        <f t="shared" si="23"/>
        <v>1728922.05</v>
      </c>
      <c r="M90" s="19">
        <f>F90+L90</f>
        <v>2206212.64</v>
      </c>
      <c r="N90" s="438" t="s">
        <v>100</v>
      </c>
      <c r="O90" s="444">
        <f>VLOOKUP($B90,'[3]table2groupgl_Pivot (2)'!$B$2:$N$151,2)</f>
        <v>4339467.459999999</v>
      </c>
      <c r="P90" s="19">
        <f>VLOOKUP($B90,'[3]table2groupgl_Pivot (2)'!$B$2:$N$151,6)</f>
        <v>380166.23000000004</v>
      </c>
      <c r="Q90" s="19">
        <f>VLOOKUP($B90,'[3]table2groupgl_Pivot (2)'!$B$2:$N$151,8)</f>
        <v>0</v>
      </c>
      <c r="R90" s="19">
        <f>SUM(P90:Q90)</f>
        <v>380166.23000000004</v>
      </c>
      <c r="S90" s="19">
        <f>VLOOKUP($B90,'[3]table2groupgl_Pivot (2)'!$B$2:$N$151,5)</f>
        <v>1155735.93</v>
      </c>
      <c r="T90" s="19">
        <f>VLOOKUP($B90,'[3]table2groupgl_Pivot (2)'!$B$2:$N$151,3)</f>
        <v>298288</v>
      </c>
      <c r="U90" s="19">
        <f>VLOOKUP($B90,'[3]table2groupgl_Pivot (2)'!$B$2:$N$151,4)</f>
        <v>155168</v>
      </c>
      <c r="V90" s="19">
        <f>VLOOKUP($B90,'[3]table2groupgl_Pivot (2)'!$B$2:$N$151,9)</f>
        <v>0</v>
      </c>
      <c r="W90" s="19">
        <f>VLOOKUP($B90,'[3]table2groupgl_Pivot (2)'!$B$2:$N$151,7)</f>
        <v>8317.76</v>
      </c>
      <c r="X90" s="19">
        <f t="shared" si="25"/>
        <v>1617509.69</v>
      </c>
      <c r="Y90" s="19">
        <f>R90+X90</f>
        <v>1997675.92</v>
      </c>
      <c r="Z90" s="208">
        <f>(R90-F90)*100/F90</f>
        <v>-20.349104305618081</v>
      </c>
      <c r="AA90" s="208">
        <f>(X90-L90)*100/L90</f>
        <v>-6.4440360396814942</v>
      </c>
      <c r="AB90" s="208">
        <f>(Y90-M90)*100/M90</f>
        <v>-9.4522493534440191</v>
      </c>
      <c r="AC90" s="12" t="s">
        <v>1409</v>
      </c>
    </row>
    <row r="91" spans="1:29" hidden="1" x14ac:dyDescent="0.55000000000000004">
      <c r="A91" s="271" t="s">
        <v>1214</v>
      </c>
      <c r="B91" s="102" t="str">
        <f t="shared" si="21"/>
        <v>072</v>
      </c>
      <c r="C91" s="19">
        <v>3614101.2199999997</v>
      </c>
      <c r="D91" s="19">
        <v>303857.90999999997</v>
      </c>
      <c r="E91" s="19">
        <v>0</v>
      </c>
      <c r="F91" s="19">
        <f t="shared" si="22"/>
        <v>303857.90999999997</v>
      </c>
      <c r="G91" s="19">
        <v>1042082.2300000001</v>
      </c>
      <c r="H91" s="19">
        <v>565737</v>
      </c>
      <c r="I91" s="19">
        <v>164352</v>
      </c>
      <c r="J91" s="19">
        <v>0</v>
      </c>
      <c r="K91" s="19">
        <v>0</v>
      </c>
      <c r="L91" s="19">
        <f t="shared" si="23"/>
        <v>1772171.23</v>
      </c>
      <c r="M91" s="19">
        <f>F91+L91</f>
        <v>2076029.14</v>
      </c>
      <c r="N91" s="438" t="s">
        <v>99</v>
      </c>
      <c r="O91" s="444">
        <f>VLOOKUP($B91,'[3]table2groupgl_Pivot (2)'!$B$2:$N$151,2)</f>
        <v>3634717.2</v>
      </c>
      <c r="P91" s="19">
        <f>VLOOKUP($B91,'[3]table2groupgl_Pivot (2)'!$B$2:$N$151,6)</f>
        <v>257422.78999999992</v>
      </c>
      <c r="Q91" s="19">
        <f>VLOOKUP($B91,'[3]table2groupgl_Pivot (2)'!$B$2:$N$151,8)</f>
        <v>9</v>
      </c>
      <c r="R91" s="19">
        <f t="shared" si="24"/>
        <v>257431.78999999992</v>
      </c>
      <c r="S91" s="19">
        <f>VLOOKUP($B91,'[3]table2groupgl_Pivot (2)'!$B$2:$N$151,5)</f>
        <v>747470.36999999988</v>
      </c>
      <c r="T91" s="19">
        <f>VLOOKUP($B91,'[3]table2groupgl_Pivot (2)'!$B$2:$N$151,3)</f>
        <v>829350</v>
      </c>
      <c r="U91" s="19">
        <f>VLOOKUP($B91,'[3]table2groupgl_Pivot (2)'!$B$2:$N$151,4)</f>
        <v>239140.13</v>
      </c>
      <c r="V91" s="19">
        <f>VLOOKUP($B91,'[3]table2groupgl_Pivot (2)'!$B$2:$N$151,9)</f>
        <v>0</v>
      </c>
      <c r="W91" s="19">
        <f>VLOOKUP($B91,'[3]table2groupgl_Pivot (2)'!$B$2:$N$151,7)</f>
        <v>0</v>
      </c>
      <c r="X91" s="19">
        <f t="shared" si="25"/>
        <v>1815960.5</v>
      </c>
      <c r="Y91" s="19">
        <f>R91+X91</f>
        <v>2073392.29</v>
      </c>
      <c r="Z91" s="208">
        <f>(R91-F91)*100/F91</f>
        <v>-15.278891373932</v>
      </c>
      <c r="AA91" s="208">
        <f>(X91-L91)*100/L91</f>
        <v>2.470938996114953</v>
      </c>
      <c r="AB91" s="208">
        <f>(Y91-M91)*100/M91</f>
        <v>-0.12701411310632471</v>
      </c>
      <c r="AC91" s="12" t="s">
        <v>1409</v>
      </c>
    </row>
    <row r="92" spans="1:29" hidden="1" x14ac:dyDescent="0.55000000000000004">
      <c r="A92" s="273"/>
      <c r="B92" s="102" t="str">
        <f t="shared" si="21"/>
        <v/>
      </c>
      <c r="C92" s="19"/>
      <c r="D92" s="19"/>
      <c r="E92" s="19"/>
      <c r="F92" s="19"/>
      <c r="G92" s="19"/>
      <c r="H92" s="19"/>
      <c r="I92" s="19"/>
      <c r="J92" s="19"/>
      <c r="K92" s="19"/>
      <c r="L92" s="19"/>
      <c r="M92" s="19"/>
      <c r="N92" s="438"/>
      <c r="O92" s="444"/>
      <c r="P92" s="19"/>
      <c r="Q92" s="19"/>
      <c r="R92" s="19"/>
      <c r="S92" s="19"/>
      <c r="T92" s="19"/>
      <c r="U92" s="19"/>
      <c r="V92" s="19"/>
      <c r="W92" s="19"/>
      <c r="X92" s="19"/>
      <c r="Y92" s="19"/>
      <c r="Z92" s="208"/>
      <c r="AA92" s="208"/>
      <c r="AB92" s="208"/>
      <c r="AC92" s="12" t="s">
        <v>1409</v>
      </c>
    </row>
    <row r="93" spans="1:29" hidden="1" x14ac:dyDescent="0.55000000000000004">
      <c r="A93" s="281" t="s">
        <v>1215</v>
      </c>
      <c r="B93" s="102" t="str">
        <f t="shared" si="21"/>
        <v>นย์</v>
      </c>
      <c r="C93" s="47">
        <f t="shared" ref="C93:M93" si="30">SUM(C94:C95)</f>
        <v>6492920.7000000002</v>
      </c>
      <c r="D93" s="47">
        <f t="shared" si="30"/>
        <v>1599461.58</v>
      </c>
      <c r="E93" s="47">
        <f t="shared" si="30"/>
        <v>3</v>
      </c>
      <c r="F93" s="47">
        <f t="shared" si="30"/>
        <v>1599464.58</v>
      </c>
      <c r="G93" s="47">
        <f>SUM(G94:G95)</f>
        <v>3291379.1999999997</v>
      </c>
      <c r="H93" s="47">
        <f t="shared" si="30"/>
        <v>200190</v>
      </c>
      <c r="I93" s="47">
        <f t="shared" si="30"/>
        <v>353170.3</v>
      </c>
      <c r="J93" s="47">
        <f t="shared" si="30"/>
        <v>0</v>
      </c>
      <c r="K93" s="47">
        <f t="shared" si="30"/>
        <v>0</v>
      </c>
      <c r="L93" s="47">
        <f t="shared" si="30"/>
        <v>3844739.5</v>
      </c>
      <c r="M93" s="47">
        <f t="shared" si="30"/>
        <v>5444204.0800000001</v>
      </c>
      <c r="N93" s="438" t="s">
        <v>97</v>
      </c>
      <c r="O93" s="443">
        <f>SUM(O94:O95)</f>
        <v>7056870.04</v>
      </c>
      <c r="P93" s="47">
        <f t="shared" ref="P93:Y93" si="31">SUM(P94:P95)</f>
        <v>1613100.7499999998</v>
      </c>
      <c r="Q93" s="47">
        <f t="shared" si="31"/>
        <v>0</v>
      </c>
      <c r="R93" s="47">
        <f t="shared" si="31"/>
        <v>1613100.7499999998</v>
      </c>
      <c r="S93" s="47">
        <f>SUM(S94:S95)</f>
        <v>3843123.63</v>
      </c>
      <c r="T93" s="47">
        <f t="shared" si="31"/>
        <v>59410</v>
      </c>
      <c r="U93" s="47">
        <f t="shared" si="31"/>
        <v>480417</v>
      </c>
      <c r="V93" s="47">
        <f>SUM(V94:V95)</f>
        <v>0</v>
      </c>
      <c r="W93" s="47">
        <f t="shared" si="31"/>
        <v>0</v>
      </c>
      <c r="X93" s="47">
        <f t="shared" si="31"/>
        <v>4382950.63</v>
      </c>
      <c r="Y93" s="47">
        <f t="shared" si="31"/>
        <v>5996051.3799999999</v>
      </c>
      <c r="Z93" s="208">
        <f>(R93-F93)*100/F93</f>
        <v>0.85254591883489483</v>
      </c>
      <c r="AA93" s="208">
        <f>(X93-L93)*100/L93</f>
        <v>13.998637098820346</v>
      </c>
      <c r="AB93" s="208">
        <f>(Y93-M93)*100/M93</f>
        <v>10.136418324714967</v>
      </c>
      <c r="AC93" s="12" t="s">
        <v>1409</v>
      </c>
    </row>
    <row r="94" spans="1:29" hidden="1" x14ac:dyDescent="0.55000000000000004">
      <c r="A94" s="272" t="s">
        <v>1216</v>
      </c>
      <c r="B94" s="102" t="str">
        <f t="shared" si="21"/>
        <v>085</v>
      </c>
      <c r="C94" s="19">
        <v>3446292</v>
      </c>
      <c r="D94" s="19">
        <v>826770.76</v>
      </c>
      <c r="E94" s="19">
        <v>3</v>
      </c>
      <c r="F94" s="19">
        <f t="shared" si="22"/>
        <v>826773.76</v>
      </c>
      <c r="G94" s="19">
        <v>1645471.9599999997</v>
      </c>
      <c r="H94" s="19">
        <v>120440</v>
      </c>
      <c r="I94" s="19">
        <v>226562.3</v>
      </c>
      <c r="J94" s="19">
        <v>0</v>
      </c>
      <c r="K94" s="19">
        <v>0</v>
      </c>
      <c r="L94" s="19">
        <f t="shared" si="23"/>
        <v>1992474.2599999998</v>
      </c>
      <c r="M94" s="19">
        <f>F94+L94</f>
        <v>2819248.0199999996</v>
      </c>
      <c r="N94" s="438" t="s">
        <v>96</v>
      </c>
      <c r="O94" s="444">
        <f>VLOOKUP($B94,'[3]table2groupgl_Pivot (2)'!$B$2:$N$151,2)</f>
        <v>3091883.34</v>
      </c>
      <c r="P94" s="19">
        <f>VLOOKUP($B94,'[3]table2groupgl_Pivot (2)'!$B$2:$N$151,6)</f>
        <v>835158.61999999988</v>
      </c>
      <c r="Q94" s="19">
        <f>VLOOKUP($B94,'[3]table2groupgl_Pivot (2)'!$B$2:$N$151,8)</f>
        <v>0</v>
      </c>
      <c r="R94" s="19">
        <f t="shared" si="24"/>
        <v>835158.61999999988</v>
      </c>
      <c r="S94" s="19">
        <f>VLOOKUP($B94,'[3]table2groupgl_Pivot (2)'!$B$2:$N$151,5)</f>
        <v>1399967.0799999998</v>
      </c>
      <c r="T94" s="19">
        <f>VLOOKUP($B94,'[3]table2groupgl_Pivot (2)'!$B$2:$N$151,3)</f>
        <v>17400</v>
      </c>
      <c r="U94" s="19">
        <f>VLOOKUP($B94,'[3]table2groupgl_Pivot (2)'!$B$2:$N$151,4)</f>
        <v>290859</v>
      </c>
      <c r="V94" s="19">
        <f>VLOOKUP($B94,'[3]table2groupgl_Pivot (2)'!$B$2:$N$151,9)</f>
        <v>0</v>
      </c>
      <c r="W94" s="19">
        <f>VLOOKUP($B94,'[3]table2groupgl_Pivot (2)'!$B$2:$N$151,7)</f>
        <v>0</v>
      </c>
      <c r="X94" s="19">
        <f t="shared" si="25"/>
        <v>1708226.0799999998</v>
      </c>
      <c r="Y94" s="19">
        <f>R94+X94</f>
        <v>2543384.6999999997</v>
      </c>
      <c r="Z94" s="208">
        <f>(R94-F94)*100/F94</f>
        <v>1.0141661970500695</v>
      </c>
      <c r="AA94" s="208">
        <f>(X94-L94)*100/L94</f>
        <v>-14.266090443748064</v>
      </c>
      <c r="AB94" s="208">
        <f>(Y94-M94)*100/M94</f>
        <v>-9.7849964970446237</v>
      </c>
      <c r="AC94" s="12" t="s">
        <v>1409</v>
      </c>
    </row>
    <row r="95" spans="1:29" x14ac:dyDescent="0.55000000000000004">
      <c r="A95" s="271" t="s">
        <v>1217</v>
      </c>
      <c r="B95" s="102" t="str">
        <f t="shared" si="21"/>
        <v>090</v>
      </c>
      <c r="C95" s="19">
        <v>3046628.7</v>
      </c>
      <c r="D95" s="19">
        <v>772690.82</v>
      </c>
      <c r="E95" s="19">
        <v>0</v>
      </c>
      <c r="F95" s="19">
        <f t="shared" si="22"/>
        <v>772690.82</v>
      </c>
      <c r="G95" s="19">
        <v>1645907.24</v>
      </c>
      <c r="H95" s="19">
        <v>79750</v>
      </c>
      <c r="I95" s="19">
        <v>126608</v>
      </c>
      <c r="J95" s="19">
        <v>0</v>
      </c>
      <c r="K95" s="19">
        <v>0</v>
      </c>
      <c r="L95" s="19">
        <f t="shared" si="23"/>
        <v>1852265.24</v>
      </c>
      <c r="M95" s="19">
        <f>F95+L95</f>
        <v>2624956.06</v>
      </c>
      <c r="N95" s="438" t="s">
        <v>95</v>
      </c>
      <c r="O95" s="444">
        <f>VLOOKUP($B95,'[3]table2groupgl_Pivot (2)'!$B$2:$N$151,2)</f>
        <v>3964986.7</v>
      </c>
      <c r="P95" s="19">
        <f>VLOOKUP($B95,'[3]table2groupgl_Pivot (2)'!$B$2:$N$151,6)</f>
        <v>777942.12999999989</v>
      </c>
      <c r="Q95" s="19">
        <f>VLOOKUP($B95,'[3]table2groupgl_Pivot (2)'!$B$2:$N$151,8)</f>
        <v>0</v>
      </c>
      <c r="R95" s="19">
        <f t="shared" si="24"/>
        <v>777942.12999999989</v>
      </c>
      <c r="S95" s="19">
        <f>VLOOKUP($B95,'[3]table2groupgl_Pivot (2)'!$B$2:$N$151,5)</f>
        <v>2443156.5500000003</v>
      </c>
      <c r="T95" s="19">
        <f>VLOOKUP($B95,'[3]table2groupgl_Pivot (2)'!$B$2:$N$151,3)</f>
        <v>42010</v>
      </c>
      <c r="U95" s="19">
        <f>VLOOKUP($B95,'[3]table2groupgl_Pivot (2)'!$B$2:$N$151,4)</f>
        <v>189558</v>
      </c>
      <c r="V95" s="19">
        <f>VLOOKUP($B95,'[3]table2groupgl_Pivot (2)'!$B$2:$N$151,9)</f>
        <v>0</v>
      </c>
      <c r="W95" s="19">
        <f>VLOOKUP($B95,'[3]table2groupgl_Pivot (2)'!$B$2:$N$151,7)</f>
        <v>0</v>
      </c>
      <c r="X95" s="19">
        <f t="shared" si="25"/>
        <v>2674724.5500000003</v>
      </c>
      <c r="Y95" s="19">
        <f>R95+X95</f>
        <v>3452666.68</v>
      </c>
      <c r="Z95" s="208">
        <f>(R95-F95)*100/F95</f>
        <v>0.67961335427796854</v>
      </c>
      <c r="AA95" s="208">
        <f>(X95-L95)*100/L95</f>
        <v>44.40289070047011</v>
      </c>
      <c r="AB95" s="208">
        <f>(Y95-M95)*100/M95</f>
        <v>31.532360964548875</v>
      </c>
      <c r="AC95" s="12" t="s">
        <v>1409</v>
      </c>
    </row>
    <row r="96" spans="1:29" hidden="1" x14ac:dyDescent="0.55000000000000004">
      <c r="A96" s="273"/>
      <c r="B96" s="102" t="str">
        <f t="shared" si="21"/>
        <v/>
      </c>
      <c r="C96" s="19"/>
      <c r="D96" s="19"/>
      <c r="E96" s="19"/>
      <c r="F96" s="19"/>
      <c r="G96" s="19"/>
      <c r="H96" s="19"/>
      <c r="I96" s="19"/>
      <c r="J96" s="19"/>
      <c r="K96" s="19"/>
      <c r="L96" s="19"/>
      <c r="M96" s="19"/>
      <c r="N96" s="438"/>
      <c r="O96" s="444"/>
      <c r="P96" s="19"/>
      <c r="Q96" s="19"/>
      <c r="R96" s="19"/>
      <c r="S96" s="19"/>
      <c r="T96" s="19"/>
      <c r="U96" s="19"/>
      <c r="V96" s="19"/>
      <c r="W96" s="19"/>
      <c r="X96" s="19"/>
      <c r="Y96" s="19"/>
      <c r="Z96" s="208"/>
      <c r="AA96" s="208"/>
      <c r="AB96" s="208"/>
      <c r="AC96" s="12" t="s">
        <v>1409</v>
      </c>
    </row>
    <row r="97" spans="1:29" hidden="1" x14ac:dyDescent="0.55000000000000004">
      <c r="A97" s="280" t="s">
        <v>1218</v>
      </c>
      <c r="B97" s="102" t="str">
        <f t="shared" si="21"/>
        <v>นย์</v>
      </c>
      <c r="C97" s="47">
        <f t="shared" ref="C97:M97" si="32">SUM(C98:C106)</f>
        <v>40698173.329999998</v>
      </c>
      <c r="D97" s="47">
        <f t="shared" si="32"/>
        <v>4983963.99</v>
      </c>
      <c r="E97" s="47">
        <f t="shared" si="32"/>
        <v>250.23</v>
      </c>
      <c r="F97" s="47">
        <f t="shared" si="32"/>
        <v>4984214.2200000007</v>
      </c>
      <c r="G97" s="47">
        <f>SUM(G98:G106)</f>
        <v>23051516.529999997</v>
      </c>
      <c r="H97" s="47">
        <f t="shared" si="32"/>
        <v>632183.5</v>
      </c>
      <c r="I97" s="47">
        <f t="shared" si="32"/>
        <v>2461541.75</v>
      </c>
      <c r="J97" s="47">
        <f t="shared" si="32"/>
        <v>0</v>
      </c>
      <c r="K97" s="47">
        <f t="shared" si="32"/>
        <v>0</v>
      </c>
      <c r="L97" s="47">
        <f t="shared" si="32"/>
        <v>26145241.779999997</v>
      </c>
      <c r="M97" s="47">
        <f t="shared" si="32"/>
        <v>31129456</v>
      </c>
      <c r="N97" s="438" t="s">
        <v>93</v>
      </c>
      <c r="O97" s="443">
        <f>SUM(O98:O106)</f>
        <v>40139199.329999998</v>
      </c>
      <c r="P97" s="47">
        <f t="shared" ref="P97:Y97" si="33">SUM(P98:P106)</f>
        <v>6755758.8700000001</v>
      </c>
      <c r="Q97" s="47">
        <f t="shared" si="33"/>
        <v>24</v>
      </c>
      <c r="R97" s="47">
        <f t="shared" si="33"/>
        <v>6755782.8700000001</v>
      </c>
      <c r="S97" s="47">
        <f>SUM(S98:S106)</f>
        <v>23088114.179999996</v>
      </c>
      <c r="T97" s="47">
        <f t="shared" si="33"/>
        <v>636715.42999999993</v>
      </c>
      <c r="U97" s="47">
        <f t="shared" si="33"/>
        <v>2518595.7000000002</v>
      </c>
      <c r="V97" s="47">
        <f>SUM(V98:V106)</f>
        <v>0</v>
      </c>
      <c r="W97" s="47">
        <f t="shared" si="33"/>
        <v>0</v>
      </c>
      <c r="X97" s="47">
        <f t="shared" si="33"/>
        <v>26243425.309999999</v>
      </c>
      <c r="Y97" s="47">
        <f t="shared" si="33"/>
        <v>32999208.18</v>
      </c>
      <c r="Z97" s="208">
        <f>(R97-F97)*100/F97</f>
        <v>35.543589657348221</v>
      </c>
      <c r="AA97" s="208">
        <f>(X97-L97)*100/L97</f>
        <v>0.37553116098971184</v>
      </c>
      <c r="AB97" s="208">
        <f>(Y97-M97)*100/M97</f>
        <v>6.0063760189063364</v>
      </c>
      <c r="AC97" s="12" t="s">
        <v>1409</v>
      </c>
    </row>
    <row r="98" spans="1:29" hidden="1" x14ac:dyDescent="0.55000000000000004">
      <c r="A98" s="271" t="s">
        <v>1607</v>
      </c>
      <c r="B98" s="102" t="str">
        <f t="shared" si="21"/>
        <v>043</v>
      </c>
      <c r="C98" s="19">
        <v>3349400.37</v>
      </c>
      <c r="D98" s="19">
        <v>1334814.3700000001</v>
      </c>
      <c r="E98" s="19">
        <v>1</v>
      </c>
      <c r="F98" s="19">
        <f t="shared" si="22"/>
        <v>1334815.3700000001</v>
      </c>
      <c r="G98" s="19">
        <v>2507070</v>
      </c>
      <c r="H98" s="19">
        <v>20914</v>
      </c>
      <c r="I98" s="19">
        <v>296765</v>
      </c>
      <c r="J98" s="19">
        <v>0</v>
      </c>
      <c r="K98" s="19">
        <v>0</v>
      </c>
      <c r="L98" s="19">
        <f t="shared" si="23"/>
        <v>2824749</v>
      </c>
      <c r="M98" s="19">
        <f>F98+L98</f>
        <v>4159564.37</v>
      </c>
      <c r="N98" s="438" t="s">
        <v>92</v>
      </c>
      <c r="O98" s="444">
        <f>VLOOKUP($B98,'[3]table2groupgl_Pivot (2)'!$B$2:$N$151,2)</f>
        <v>3033403.3100000005</v>
      </c>
      <c r="P98" s="19">
        <f>VLOOKUP($B98,'[3]table2groupgl_Pivot (2)'!$B$2:$N$151,6)</f>
        <v>947873.32</v>
      </c>
      <c r="Q98" s="19">
        <f>VLOOKUP($B98,'[3]table2groupgl_Pivot (2)'!$B$2:$N$151,8)</f>
        <v>0</v>
      </c>
      <c r="R98" s="19">
        <f t="shared" si="24"/>
        <v>947873.32</v>
      </c>
      <c r="S98" s="19">
        <f>VLOOKUP($B98,'[3]table2groupgl_Pivot (2)'!$B$2:$N$151,5)</f>
        <v>2535242.3499999996</v>
      </c>
      <c r="T98" s="19">
        <f>VLOOKUP($B98,'[3]table2groupgl_Pivot (2)'!$B$2:$N$151,3)</f>
        <v>37758</v>
      </c>
      <c r="U98" s="19">
        <f>VLOOKUP($B98,'[3]table2groupgl_Pivot (2)'!$B$2:$N$151,4)</f>
        <v>295668</v>
      </c>
      <c r="V98" s="19">
        <f>VLOOKUP($B98,'[3]table2groupgl_Pivot (2)'!$B$2:$N$151,9)</f>
        <v>0</v>
      </c>
      <c r="W98" s="19">
        <f>VLOOKUP($B98,'[3]table2groupgl_Pivot (2)'!$B$2:$N$151,7)</f>
        <v>0</v>
      </c>
      <c r="X98" s="19">
        <f t="shared" si="25"/>
        <v>2868668.3499999996</v>
      </c>
      <c r="Y98" s="19">
        <f>R98+X98</f>
        <v>3816541.6699999995</v>
      </c>
      <c r="Z98" s="208">
        <f>(R98-F98)*100/F98</f>
        <v>-28.988432310305217</v>
      </c>
      <c r="AA98" s="208">
        <f>(X98-L98)*100/L98</f>
        <v>1.5548054004090144</v>
      </c>
      <c r="AB98" s="208">
        <f>(Y98-M98)*100/M98</f>
        <v>-8.2466015545757898</v>
      </c>
      <c r="AC98" s="12" t="s">
        <v>1409</v>
      </c>
    </row>
    <row r="99" spans="1:29" x14ac:dyDescent="0.55000000000000004">
      <c r="A99" s="271" t="s">
        <v>1220</v>
      </c>
      <c r="B99" s="102" t="str">
        <f t="shared" si="21"/>
        <v>051</v>
      </c>
      <c r="C99" s="19">
        <v>3957489.12</v>
      </c>
      <c r="D99" s="19">
        <v>429459.48000000004</v>
      </c>
      <c r="E99" s="19">
        <v>0</v>
      </c>
      <c r="F99" s="19">
        <f t="shared" si="22"/>
        <v>429459.48000000004</v>
      </c>
      <c r="G99" s="19">
        <v>3276095.2099999995</v>
      </c>
      <c r="H99" s="19">
        <v>38990</v>
      </c>
      <c r="I99" s="19">
        <v>263052.5</v>
      </c>
      <c r="J99" s="19">
        <v>0</v>
      </c>
      <c r="K99" s="19">
        <v>0</v>
      </c>
      <c r="L99" s="19">
        <f t="shared" si="23"/>
        <v>3578137.7099999995</v>
      </c>
      <c r="M99" s="19">
        <f>F99+L99</f>
        <v>4007597.1899999995</v>
      </c>
      <c r="N99" s="438"/>
      <c r="O99" s="444">
        <f>VLOOKUP($B99,'[3]table2groupgl_Pivot (2)'!$B$2:$N$151,2)</f>
        <v>3963616.6799999997</v>
      </c>
      <c r="P99" s="19">
        <f>VLOOKUP($B99,'[3]table2groupgl_Pivot (2)'!$B$2:$N$151,6)</f>
        <v>2300447.65</v>
      </c>
      <c r="Q99" s="19">
        <f>VLOOKUP($B99,'[3]table2groupgl_Pivot (2)'!$B$2:$N$151,8)</f>
        <v>0</v>
      </c>
      <c r="R99" s="19">
        <f t="shared" si="24"/>
        <v>2300447.65</v>
      </c>
      <c r="S99" s="19">
        <f>VLOOKUP($B99,'[3]table2groupgl_Pivot (2)'!$B$2:$N$151,5)</f>
        <v>3372409.7399999993</v>
      </c>
      <c r="T99" s="19">
        <f>VLOOKUP($B99,'[3]table2groupgl_Pivot (2)'!$B$2:$N$151,3)</f>
        <v>12200</v>
      </c>
      <c r="U99" s="19">
        <f>VLOOKUP($B99,'[3]table2groupgl_Pivot (2)'!$B$2:$N$151,4)</f>
        <v>322232</v>
      </c>
      <c r="V99" s="19">
        <f>VLOOKUP($B99,'[3]table2groupgl_Pivot (2)'!$B$2:$N$151,9)</f>
        <v>0</v>
      </c>
      <c r="W99" s="19">
        <f>VLOOKUP($B99,'[3]table2groupgl_Pivot (2)'!$B$2:$N$151,7)</f>
        <v>0</v>
      </c>
      <c r="X99" s="19">
        <f t="shared" si="25"/>
        <v>3706841.7399999993</v>
      </c>
      <c r="Y99" s="19">
        <f>R99+X99</f>
        <v>6007289.3899999987</v>
      </c>
      <c r="Z99" s="208">
        <f>(R99-F99)*100/F99</f>
        <v>435.66116412193293</v>
      </c>
      <c r="AA99" s="208">
        <f>(X99-L99)*100/L99</f>
        <v>3.5969557471280167</v>
      </c>
      <c r="AB99" s="208">
        <f>(Y99-M99)*100/M99</f>
        <v>49.897534737017807</v>
      </c>
      <c r="AC99" s="12" t="s">
        <v>1409</v>
      </c>
    </row>
    <row r="100" spans="1:29" hidden="1" x14ac:dyDescent="0.55000000000000004">
      <c r="A100" s="271" t="s">
        <v>1221</v>
      </c>
      <c r="B100" s="102" t="str">
        <f t="shared" si="21"/>
        <v>054</v>
      </c>
      <c r="C100" s="19">
        <v>5932075</v>
      </c>
      <c r="D100" s="19">
        <v>310912.48000000004</v>
      </c>
      <c r="E100" s="19">
        <v>7</v>
      </c>
      <c r="F100" s="19">
        <f t="shared" si="22"/>
        <v>310919.48000000004</v>
      </c>
      <c r="G100" s="19">
        <v>2699146.04</v>
      </c>
      <c r="H100" s="19">
        <v>117437</v>
      </c>
      <c r="I100" s="19">
        <v>177778.5</v>
      </c>
      <c r="J100" s="19">
        <v>0</v>
      </c>
      <c r="K100" s="19">
        <v>0</v>
      </c>
      <c r="L100" s="19">
        <f t="shared" si="23"/>
        <v>2994361.54</v>
      </c>
      <c r="M100" s="19">
        <f>F100+L100</f>
        <v>3305281.02</v>
      </c>
      <c r="N100" s="438" t="s">
        <v>104</v>
      </c>
      <c r="O100" s="444">
        <f>VLOOKUP($B100,'[3]table2groupgl_Pivot (2)'!$B$2:$N$151,2)</f>
        <v>5173230.2499999991</v>
      </c>
      <c r="P100" s="19">
        <f>VLOOKUP($B100,'[3]table2groupgl_Pivot (2)'!$B$2:$N$151,6)</f>
        <v>395680.81999999989</v>
      </c>
      <c r="Q100" s="19">
        <f>VLOOKUP($B100,'[3]table2groupgl_Pivot (2)'!$B$2:$N$151,8)</f>
        <v>0</v>
      </c>
      <c r="R100" s="19">
        <f t="shared" si="24"/>
        <v>395680.81999999989</v>
      </c>
      <c r="S100" s="19">
        <f>VLOOKUP($B100,'[3]table2groupgl_Pivot (2)'!$B$2:$N$151,5)</f>
        <v>2385678.73</v>
      </c>
      <c r="T100" s="19">
        <f>VLOOKUP($B100,'[3]table2groupgl_Pivot (2)'!$B$2:$N$151,3)</f>
        <v>97023</v>
      </c>
      <c r="U100" s="19">
        <f>VLOOKUP($B100,'[3]table2groupgl_Pivot (2)'!$B$2:$N$151,4)</f>
        <v>153384</v>
      </c>
      <c r="V100" s="19">
        <f>VLOOKUP($B100,'[3]table2groupgl_Pivot (2)'!$B$2:$N$151,9)</f>
        <v>0</v>
      </c>
      <c r="W100" s="19">
        <f>VLOOKUP($B100,'[3]table2groupgl_Pivot (2)'!$B$2:$N$151,7)</f>
        <v>0</v>
      </c>
      <c r="X100" s="19">
        <f t="shared" si="25"/>
        <v>2636085.73</v>
      </c>
      <c r="Y100" s="19">
        <f>R100+X100</f>
        <v>3031766.55</v>
      </c>
      <c r="Z100" s="208">
        <f>(R100-F100)*100/F100</f>
        <v>27.261508349364227</v>
      </c>
      <c r="AA100" s="208">
        <f>(X100-L100)*100/L100</f>
        <v>-11.965015086321209</v>
      </c>
      <c r="AB100" s="208">
        <f>(Y100-M100)*100/M100</f>
        <v>-8.275074595623952</v>
      </c>
      <c r="AC100" s="12" t="s">
        <v>1409</v>
      </c>
    </row>
    <row r="101" spans="1:29" hidden="1" x14ac:dyDescent="0.55000000000000004">
      <c r="A101" s="271" t="s">
        <v>1222</v>
      </c>
      <c r="B101" s="102" t="str">
        <f t="shared" si="21"/>
        <v>060</v>
      </c>
      <c r="C101" s="19">
        <v>4650567.4000000004</v>
      </c>
      <c r="D101" s="19">
        <v>296311.29000000004</v>
      </c>
      <c r="E101" s="19">
        <v>4</v>
      </c>
      <c r="F101" s="19">
        <f t="shared" si="22"/>
        <v>296315.29000000004</v>
      </c>
      <c r="G101" s="19">
        <v>2600061.85</v>
      </c>
      <c r="H101" s="19">
        <v>19840</v>
      </c>
      <c r="I101" s="19">
        <v>333014.46999999997</v>
      </c>
      <c r="J101" s="19">
        <v>0</v>
      </c>
      <c r="K101" s="19">
        <v>0</v>
      </c>
      <c r="L101" s="19">
        <f t="shared" si="23"/>
        <v>2952916.3200000003</v>
      </c>
      <c r="M101" s="19">
        <f>F101+L101</f>
        <v>3249231.6100000003</v>
      </c>
      <c r="N101" s="438" t="s">
        <v>404</v>
      </c>
      <c r="O101" s="444">
        <f>VLOOKUP($B101,'[3]table2groupgl_Pivot (2)'!$B$2:$N$151,2)</f>
        <v>5321225.9000000004</v>
      </c>
      <c r="P101" s="19">
        <f>VLOOKUP($B101,'[3]table2groupgl_Pivot (2)'!$B$2:$N$151,6)</f>
        <v>303079.16000000003</v>
      </c>
      <c r="Q101" s="19">
        <f>VLOOKUP($B101,'[3]table2groupgl_Pivot (2)'!$B$2:$N$151,8)</f>
        <v>17</v>
      </c>
      <c r="R101" s="19">
        <f t="shared" si="24"/>
        <v>303096.16000000003</v>
      </c>
      <c r="S101" s="19">
        <f>VLOOKUP($B101,'[3]table2groupgl_Pivot (2)'!$B$2:$N$151,5)</f>
        <v>2543521.7999999993</v>
      </c>
      <c r="T101" s="19">
        <f>VLOOKUP($B101,'[3]table2groupgl_Pivot (2)'!$B$2:$N$151,3)</f>
        <v>104240</v>
      </c>
      <c r="U101" s="19">
        <f>VLOOKUP($B101,'[3]table2groupgl_Pivot (2)'!$B$2:$N$151,4)</f>
        <v>326690</v>
      </c>
      <c r="V101" s="19">
        <f>VLOOKUP($B101,'[3]table2groupgl_Pivot (2)'!$B$2:$N$151,9)</f>
        <v>0</v>
      </c>
      <c r="W101" s="19">
        <f>VLOOKUP($B101,'[3]table2groupgl_Pivot (2)'!$B$2:$N$151,7)</f>
        <v>0</v>
      </c>
      <c r="X101" s="19">
        <f t="shared" si="25"/>
        <v>2974451.7999999993</v>
      </c>
      <c r="Y101" s="19">
        <f>R101+X101</f>
        <v>3277547.9599999995</v>
      </c>
      <c r="Z101" s="208">
        <f>(R101-F101)*100/F101</f>
        <v>2.2883969301752853</v>
      </c>
      <c r="AA101" s="208">
        <f>(X101-L101)*100/L101</f>
        <v>0.72929530221157934</v>
      </c>
      <c r="AB101" s="208">
        <f>(Y101-M101)*100/M101</f>
        <v>0.87147834930730461</v>
      </c>
      <c r="AC101" s="12" t="s">
        <v>1409</v>
      </c>
    </row>
    <row r="102" spans="1:29" hidden="1" x14ac:dyDescent="0.55000000000000004">
      <c r="A102" s="271" t="s">
        <v>1223</v>
      </c>
      <c r="B102" s="102" t="str">
        <f t="shared" si="21"/>
        <v>069</v>
      </c>
      <c r="C102" s="19">
        <v>4712552.8999999994</v>
      </c>
      <c r="D102" s="19">
        <v>274132.01000000007</v>
      </c>
      <c r="E102" s="19">
        <v>0</v>
      </c>
      <c r="F102" s="19">
        <f t="shared" si="22"/>
        <v>274132.01000000007</v>
      </c>
      <c r="G102" s="19">
        <v>2549671.33</v>
      </c>
      <c r="H102" s="19">
        <v>106718</v>
      </c>
      <c r="I102" s="19">
        <v>254399</v>
      </c>
      <c r="J102" s="19">
        <v>0</v>
      </c>
      <c r="K102" s="19">
        <v>0</v>
      </c>
      <c r="L102" s="19">
        <f t="shared" si="23"/>
        <v>2910788.33</v>
      </c>
      <c r="M102" s="19">
        <f>F102+L102</f>
        <v>3184920.3400000003</v>
      </c>
      <c r="N102" s="438"/>
      <c r="O102" s="444">
        <f>VLOOKUP($B102,'[3]table2groupgl_Pivot (2)'!$B$2:$N$151,2)</f>
        <v>4505495.5</v>
      </c>
      <c r="P102" s="19">
        <f>VLOOKUP($B102,'[3]table2groupgl_Pivot (2)'!$B$2:$N$151,6)</f>
        <v>450596.84999999992</v>
      </c>
      <c r="Q102" s="19">
        <f>VLOOKUP($B102,'[3]table2groupgl_Pivot (2)'!$B$2:$N$151,8)</f>
        <v>7</v>
      </c>
      <c r="R102" s="19">
        <f t="shared" si="24"/>
        <v>450603.84999999992</v>
      </c>
      <c r="S102" s="19">
        <f>VLOOKUP($B102,'[3]table2groupgl_Pivot (2)'!$B$2:$N$151,5)</f>
        <v>2446953.2600000002</v>
      </c>
      <c r="T102" s="19">
        <f>VLOOKUP($B102,'[3]table2groupgl_Pivot (2)'!$B$2:$N$151,3)</f>
        <v>138458</v>
      </c>
      <c r="U102" s="19">
        <f>VLOOKUP($B102,'[3]table2groupgl_Pivot (2)'!$B$2:$N$151,4)</f>
        <v>345791</v>
      </c>
      <c r="V102" s="19">
        <f>VLOOKUP($B102,'[3]table2groupgl_Pivot (2)'!$B$2:$N$151,9)</f>
        <v>0</v>
      </c>
      <c r="W102" s="19">
        <f>VLOOKUP($B102,'[3]table2groupgl_Pivot (2)'!$B$2:$N$151,7)</f>
        <v>0</v>
      </c>
      <c r="X102" s="19">
        <f t="shared" si="25"/>
        <v>2931202.2600000002</v>
      </c>
      <c r="Y102" s="19">
        <f>R102+X102</f>
        <v>3381806.1100000003</v>
      </c>
      <c r="Z102" s="208">
        <f>(R102-F102)*100/F102</f>
        <v>64.374766011455506</v>
      </c>
      <c r="AA102" s="208">
        <f>(X102-L102)*100/L102</f>
        <v>0.70131963185382729</v>
      </c>
      <c r="AB102" s="208">
        <f>(Y102-M102)*100/M102</f>
        <v>6.181811442103446</v>
      </c>
      <c r="AC102" s="12" t="s">
        <v>1409</v>
      </c>
    </row>
    <row r="103" spans="1:29" hidden="1" x14ac:dyDescent="0.55000000000000004">
      <c r="A103" s="271" t="s">
        <v>1224</v>
      </c>
      <c r="B103" s="102" t="str">
        <f t="shared" si="21"/>
        <v>079</v>
      </c>
      <c r="C103" s="19">
        <v>4517874.8</v>
      </c>
      <c r="D103" s="19">
        <v>939715.0199999999</v>
      </c>
      <c r="E103" s="19">
        <v>0</v>
      </c>
      <c r="F103" s="19">
        <f t="shared" si="22"/>
        <v>939715.0199999999</v>
      </c>
      <c r="G103" s="19">
        <v>2293180.36</v>
      </c>
      <c r="H103" s="19">
        <v>1260</v>
      </c>
      <c r="I103" s="19">
        <v>387970.14</v>
      </c>
      <c r="J103" s="19">
        <v>0</v>
      </c>
      <c r="K103" s="19">
        <v>0</v>
      </c>
      <c r="L103" s="19">
        <f t="shared" si="23"/>
        <v>2682410.5</v>
      </c>
      <c r="M103" s="19">
        <f>F103+L103</f>
        <v>3622125.52</v>
      </c>
      <c r="N103" s="438" t="s">
        <v>105</v>
      </c>
      <c r="O103" s="444">
        <f>VLOOKUP($B103,'[3]table2groupgl_Pivot (2)'!$B$2:$N$151,2)</f>
        <v>4638720.790000001</v>
      </c>
      <c r="P103" s="19">
        <f>VLOOKUP($B103,'[3]table2groupgl_Pivot (2)'!$B$2:$N$151,6)</f>
        <v>929936.72</v>
      </c>
      <c r="Q103" s="19">
        <f>VLOOKUP($B103,'[3]table2groupgl_Pivot (2)'!$B$2:$N$151,8)</f>
        <v>0</v>
      </c>
      <c r="R103" s="19">
        <f t="shared" si="24"/>
        <v>929936.72</v>
      </c>
      <c r="S103" s="19">
        <f>VLOOKUP($B103,'[3]table2groupgl_Pivot (2)'!$B$2:$N$151,5)</f>
        <v>2435977.7800000003</v>
      </c>
      <c r="T103" s="19">
        <f>VLOOKUP($B103,'[3]table2groupgl_Pivot (2)'!$B$2:$N$151,3)</f>
        <v>0</v>
      </c>
      <c r="U103" s="19">
        <f>VLOOKUP($B103,'[3]table2groupgl_Pivot (2)'!$B$2:$N$151,4)</f>
        <v>436342.30000000005</v>
      </c>
      <c r="V103" s="19">
        <f>VLOOKUP($B103,'[3]table2groupgl_Pivot (2)'!$B$2:$N$151,9)</f>
        <v>0</v>
      </c>
      <c r="W103" s="19">
        <f>VLOOKUP($B103,'[3]table2groupgl_Pivot (2)'!$B$2:$N$151,7)</f>
        <v>0</v>
      </c>
      <c r="X103" s="19">
        <f t="shared" si="25"/>
        <v>2872320.08</v>
      </c>
      <c r="Y103" s="19">
        <f>R103+X103</f>
        <v>3802256.8</v>
      </c>
      <c r="Z103" s="208">
        <f>(R103-F103)*100/F103</f>
        <v>-1.0405601476924282</v>
      </c>
      <c r="AA103" s="208">
        <f>(X103-L103)*100/L103</f>
        <v>7.0798104913472439</v>
      </c>
      <c r="AB103" s="208">
        <f>(Y103-M103)*100/M103</f>
        <v>4.9730822138930124</v>
      </c>
      <c r="AC103" s="12" t="s">
        <v>1409</v>
      </c>
    </row>
    <row r="104" spans="1:29" hidden="1" x14ac:dyDescent="0.55000000000000004">
      <c r="A104" s="271" t="s">
        <v>1225</v>
      </c>
      <c r="B104" s="102" t="str">
        <f t="shared" si="21"/>
        <v>083</v>
      </c>
      <c r="C104" s="19">
        <v>3621930</v>
      </c>
      <c r="D104" s="19">
        <v>402712.22</v>
      </c>
      <c r="E104" s="19">
        <v>231.23</v>
      </c>
      <c r="F104" s="19">
        <f t="shared" si="22"/>
        <v>402943.44999999995</v>
      </c>
      <c r="G104" s="19">
        <v>2580553.7200000002</v>
      </c>
      <c r="H104" s="19">
        <v>124280.5</v>
      </c>
      <c r="I104" s="19">
        <v>95785</v>
      </c>
      <c r="J104" s="19">
        <v>0</v>
      </c>
      <c r="K104" s="19">
        <v>0</v>
      </c>
      <c r="L104" s="19">
        <f t="shared" si="23"/>
        <v>2800619.22</v>
      </c>
      <c r="M104" s="19">
        <f>F104+L104</f>
        <v>3203562.67</v>
      </c>
      <c r="N104" s="438" t="s">
        <v>379</v>
      </c>
      <c r="O104" s="444">
        <f>VLOOKUP($B104,'[3]table2groupgl_Pivot (2)'!$B$2:$N$151,2)</f>
        <v>3177964.5</v>
      </c>
      <c r="P104" s="19">
        <f>VLOOKUP($B104,'[3]table2groupgl_Pivot (2)'!$B$2:$N$151,6)</f>
        <v>520613.98999999993</v>
      </c>
      <c r="Q104" s="19">
        <f>VLOOKUP($B104,'[3]table2groupgl_Pivot (2)'!$B$2:$N$151,8)</f>
        <v>0</v>
      </c>
      <c r="R104" s="19">
        <f t="shared" si="24"/>
        <v>520613.98999999993</v>
      </c>
      <c r="S104" s="19">
        <f>VLOOKUP($B104,'[3]table2groupgl_Pivot (2)'!$B$2:$N$151,5)</f>
        <v>2819161.4599999995</v>
      </c>
      <c r="T104" s="19">
        <f>VLOOKUP($B104,'[3]table2groupgl_Pivot (2)'!$B$2:$N$151,3)</f>
        <v>93555</v>
      </c>
      <c r="U104" s="19">
        <f>VLOOKUP($B104,'[3]table2groupgl_Pivot (2)'!$B$2:$N$151,4)</f>
        <v>83649</v>
      </c>
      <c r="V104" s="19">
        <f>VLOOKUP($B104,'[3]table2groupgl_Pivot (2)'!$B$2:$N$151,9)</f>
        <v>0</v>
      </c>
      <c r="W104" s="19">
        <f>VLOOKUP($B104,'[3]table2groupgl_Pivot (2)'!$B$2:$N$151,7)</f>
        <v>0</v>
      </c>
      <c r="X104" s="19">
        <f t="shared" si="25"/>
        <v>2996365.4599999995</v>
      </c>
      <c r="Y104" s="19">
        <f>R104+X104</f>
        <v>3516979.4499999993</v>
      </c>
      <c r="Z104" s="208">
        <f>(R104-F104)*100/F104</f>
        <v>29.202742965545163</v>
      </c>
      <c r="AA104" s="208">
        <f>(X104-L104)*100/L104</f>
        <v>6.9893914389403955</v>
      </c>
      <c r="AB104" s="208">
        <f>(Y104-M104)*100/M104</f>
        <v>9.783382199293742</v>
      </c>
      <c r="AC104" s="12" t="s">
        <v>1409</v>
      </c>
    </row>
    <row r="105" spans="1:29" hidden="1" x14ac:dyDescent="0.55000000000000004">
      <c r="A105" s="271" t="s">
        <v>1226</v>
      </c>
      <c r="B105" s="102" t="str">
        <f t="shared" si="21"/>
        <v>091</v>
      </c>
      <c r="C105" s="19">
        <v>5363924.8800000008</v>
      </c>
      <c r="D105" s="19">
        <v>795504.01</v>
      </c>
      <c r="E105" s="19">
        <v>5</v>
      </c>
      <c r="F105" s="19">
        <f t="shared" si="22"/>
        <v>795509.01</v>
      </c>
      <c r="G105" s="19">
        <v>2484404.4700000002</v>
      </c>
      <c r="H105" s="19">
        <v>148344</v>
      </c>
      <c r="I105" s="19">
        <v>298140.14</v>
      </c>
      <c r="J105" s="19">
        <v>0</v>
      </c>
      <c r="K105" s="19">
        <v>0</v>
      </c>
      <c r="L105" s="19">
        <f t="shared" si="23"/>
        <v>2930888.6100000003</v>
      </c>
      <c r="M105" s="19">
        <f>F105+L105</f>
        <v>3726397.62</v>
      </c>
      <c r="N105" s="438"/>
      <c r="O105" s="444">
        <f>VLOOKUP($B105,'[3]table2groupgl_Pivot (2)'!$B$2:$N$151,2)</f>
        <v>5730574.5</v>
      </c>
      <c r="P105" s="19">
        <f>VLOOKUP($B105,'[3]table2groupgl_Pivot (2)'!$B$2:$N$151,6)</f>
        <v>736475.60000000021</v>
      </c>
      <c r="Q105" s="19">
        <f>VLOOKUP($B105,'[3]table2groupgl_Pivot (2)'!$B$2:$N$151,8)</f>
        <v>0</v>
      </c>
      <c r="R105" s="19">
        <f t="shared" si="24"/>
        <v>736475.60000000021</v>
      </c>
      <c r="S105" s="19">
        <f>VLOOKUP($B105,'[3]table2groupgl_Pivot (2)'!$B$2:$N$151,5)</f>
        <v>2316948.79</v>
      </c>
      <c r="T105" s="19">
        <f>VLOOKUP($B105,'[3]table2groupgl_Pivot (2)'!$B$2:$N$151,3)</f>
        <v>137181.43</v>
      </c>
      <c r="U105" s="19">
        <f>VLOOKUP($B105,'[3]table2groupgl_Pivot (2)'!$B$2:$N$151,4)</f>
        <v>238214.39999999999</v>
      </c>
      <c r="V105" s="19">
        <f>VLOOKUP($B105,'[3]table2groupgl_Pivot (2)'!$B$2:$N$151,9)</f>
        <v>0</v>
      </c>
      <c r="W105" s="19">
        <f>VLOOKUP($B105,'[3]table2groupgl_Pivot (2)'!$B$2:$N$151,7)</f>
        <v>0</v>
      </c>
      <c r="X105" s="19">
        <f t="shared" si="25"/>
        <v>2692344.62</v>
      </c>
      <c r="Y105" s="19">
        <f>R105+X105</f>
        <v>3428820.22</v>
      </c>
      <c r="Z105" s="208">
        <f>(R105-F105)*100/F105</f>
        <v>-7.4208348689853043</v>
      </c>
      <c r="AA105" s="208">
        <f>(X105-L105)*100/L105</f>
        <v>-8.1389647216923819</v>
      </c>
      <c r="AB105" s="208">
        <f>(Y105-M105)*100/M105</f>
        <v>-7.9856588143698932</v>
      </c>
      <c r="AC105" s="12" t="s">
        <v>1409</v>
      </c>
    </row>
    <row r="106" spans="1:29" hidden="1" x14ac:dyDescent="0.55000000000000004">
      <c r="A106" s="271" t="s">
        <v>1227</v>
      </c>
      <c r="B106" s="102" t="str">
        <f t="shared" si="21"/>
        <v>101</v>
      </c>
      <c r="C106" s="19">
        <v>4592358.8600000003</v>
      </c>
      <c r="D106" s="19">
        <v>200403.11000000004</v>
      </c>
      <c r="E106" s="19">
        <v>2</v>
      </c>
      <c r="F106" s="19">
        <f t="shared" si="22"/>
        <v>200405.11000000004</v>
      </c>
      <c r="G106" s="19">
        <v>2061333.55</v>
      </c>
      <c r="H106" s="19">
        <v>54400</v>
      </c>
      <c r="I106" s="19">
        <v>354637</v>
      </c>
      <c r="J106" s="19">
        <v>0</v>
      </c>
      <c r="K106" s="19">
        <v>0</v>
      </c>
      <c r="L106" s="19">
        <f t="shared" si="23"/>
        <v>2470370.5499999998</v>
      </c>
      <c r="M106" s="19">
        <f>F106+L106</f>
        <v>2670775.6599999997</v>
      </c>
      <c r="N106" s="438" t="s">
        <v>106</v>
      </c>
      <c r="O106" s="444">
        <f>VLOOKUP($B106,'[3]table2groupgl_Pivot (2)'!$B$2:$N$151,2)</f>
        <v>4594967.8999999994</v>
      </c>
      <c r="P106" s="19">
        <f>VLOOKUP($B106,'[3]table2groupgl_Pivot (2)'!$B$2:$N$151,6)</f>
        <v>171054.76</v>
      </c>
      <c r="Q106" s="19">
        <f>VLOOKUP($B106,'[3]table2groupgl_Pivot (2)'!$B$2:$N$151,8)</f>
        <v>0</v>
      </c>
      <c r="R106" s="19">
        <f t="shared" si="24"/>
        <v>171054.76</v>
      </c>
      <c r="S106" s="19">
        <f>VLOOKUP($B106,'[3]table2groupgl_Pivot (2)'!$B$2:$N$151,5)</f>
        <v>2232220.27</v>
      </c>
      <c r="T106" s="19">
        <f>VLOOKUP($B106,'[3]table2groupgl_Pivot (2)'!$B$2:$N$151,3)</f>
        <v>16300</v>
      </c>
      <c r="U106" s="19">
        <f>VLOOKUP($B106,'[3]table2groupgl_Pivot (2)'!$B$2:$N$151,4)</f>
        <v>316625</v>
      </c>
      <c r="V106" s="19">
        <f>VLOOKUP($B106,'[3]table2groupgl_Pivot (2)'!$B$2:$N$151,9)</f>
        <v>0</v>
      </c>
      <c r="W106" s="19">
        <f>VLOOKUP($B106,'[3]table2groupgl_Pivot (2)'!$B$2:$N$151,7)</f>
        <v>0</v>
      </c>
      <c r="X106" s="19">
        <f t="shared" si="25"/>
        <v>2565145.27</v>
      </c>
      <c r="Y106" s="19">
        <f>R106+X106</f>
        <v>2736200.0300000003</v>
      </c>
      <c r="Z106" s="208">
        <f>(R106-F106)*100/F106</f>
        <v>-14.645509787649642</v>
      </c>
      <c r="AA106" s="208">
        <f>(X106-L106)*100/L106</f>
        <v>3.8364576520716787</v>
      </c>
      <c r="AB106" s="208">
        <f>(Y106-M106)*100/M106</f>
        <v>2.4496392931782442</v>
      </c>
      <c r="AC106" s="12" t="s">
        <v>1409</v>
      </c>
    </row>
    <row r="107" spans="1:29" hidden="1" x14ac:dyDescent="0.55000000000000004">
      <c r="A107" s="273"/>
      <c r="B107" s="102" t="str">
        <f t="shared" si="21"/>
        <v/>
      </c>
      <c r="C107" s="19"/>
      <c r="D107" s="19"/>
      <c r="E107" s="19"/>
      <c r="F107" s="19"/>
      <c r="G107" s="19"/>
      <c r="H107" s="19"/>
      <c r="I107" s="19"/>
      <c r="J107" s="19"/>
      <c r="K107" s="19"/>
      <c r="L107" s="19"/>
      <c r="M107" s="19"/>
      <c r="N107" s="438" t="s">
        <v>357</v>
      </c>
      <c r="O107" s="444"/>
      <c r="P107" s="19"/>
      <c r="Q107" s="19"/>
      <c r="R107" s="19"/>
      <c r="S107" s="19"/>
      <c r="T107" s="19"/>
      <c r="U107" s="19"/>
      <c r="V107" s="19"/>
      <c r="W107" s="19"/>
      <c r="X107" s="19"/>
      <c r="Y107" s="19"/>
      <c r="Z107" s="208"/>
      <c r="AA107" s="208"/>
      <c r="AB107" s="208"/>
      <c r="AC107" s="12" t="s">
        <v>1409</v>
      </c>
    </row>
    <row r="108" spans="1:29" hidden="1" x14ac:dyDescent="0.55000000000000004">
      <c r="A108" s="270" t="s">
        <v>1228</v>
      </c>
      <c r="B108" s="102" t="str">
        <f t="shared" si="21"/>
        <v>นย์</v>
      </c>
      <c r="C108" s="47">
        <f t="shared" ref="C108:M108" si="34">SUM(C109:C118)</f>
        <v>48122015.710000008</v>
      </c>
      <c r="D108" s="47">
        <f t="shared" si="34"/>
        <v>30415834.030000005</v>
      </c>
      <c r="E108" s="47">
        <f t="shared" si="34"/>
        <v>29217</v>
      </c>
      <c r="F108" s="47">
        <f t="shared" si="34"/>
        <v>30445051.030000005</v>
      </c>
      <c r="G108" s="47">
        <f>SUM(G109:G118)</f>
        <v>44126983.010000005</v>
      </c>
      <c r="H108" s="47">
        <f t="shared" si="34"/>
        <v>845945.27</v>
      </c>
      <c r="I108" s="47">
        <f t="shared" si="34"/>
        <v>1713472.06</v>
      </c>
      <c r="J108" s="47">
        <f t="shared" si="34"/>
        <v>310000</v>
      </c>
      <c r="K108" s="47">
        <f t="shared" si="34"/>
        <v>26820</v>
      </c>
      <c r="L108" s="47">
        <f t="shared" si="34"/>
        <v>47023220.340000004</v>
      </c>
      <c r="M108" s="47">
        <f t="shared" si="34"/>
        <v>77468271.370000005</v>
      </c>
      <c r="N108" s="438" t="s">
        <v>409</v>
      </c>
      <c r="O108" s="443">
        <f>SUM(O109:O118)</f>
        <v>51949348.510000005</v>
      </c>
      <c r="P108" s="47">
        <f t="shared" ref="P108:Y108" si="35">SUM(P109:P118)</f>
        <v>34361709.590000004</v>
      </c>
      <c r="Q108" s="47">
        <f t="shared" si="35"/>
        <v>65</v>
      </c>
      <c r="R108" s="47">
        <f t="shared" si="35"/>
        <v>34361774.590000004</v>
      </c>
      <c r="S108" s="47">
        <f>SUM(S109:S118)</f>
        <v>50622452.479999989</v>
      </c>
      <c r="T108" s="47">
        <f t="shared" si="35"/>
        <v>2117319.65</v>
      </c>
      <c r="U108" s="47">
        <f t="shared" si="35"/>
        <v>2192946.44</v>
      </c>
      <c r="V108" s="47">
        <f>SUM(V109:V118)</f>
        <v>0</v>
      </c>
      <c r="W108" s="47">
        <f t="shared" si="35"/>
        <v>28317.760000000002</v>
      </c>
      <c r="X108" s="47">
        <f t="shared" si="35"/>
        <v>54961036.329999998</v>
      </c>
      <c r="Y108" s="47">
        <f t="shared" si="35"/>
        <v>89322810.920000002</v>
      </c>
      <c r="Z108" s="208">
        <f>(R108-F108)*100/F108</f>
        <v>12.864894054999382</v>
      </c>
      <c r="AA108" s="208">
        <f>(X108-L108)*100/L108</f>
        <v>16.880630319671539</v>
      </c>
      <c r="AB108" s="208">
        <f>(Y108-M108)*100/M108</f>
        <v>15.30244491113136</v>
      </c>
      <c r="AC108" s="12" t="s">
        <v>1409</v>
      </c>
    </row>
    <row r="109" spans="1:29" x14ac:dyDescent="0.55000000000000004">
      <c r="A109" s="271" t="s">
        <v>1229</v>
      </c>
      <c r="B109" s="102" t="str">
        <f t="shared" si="21"/>
        <v>052</v>
      </c>
      <c r="C109" s="19">
        <v>5805463.4000000004</v>
      </c>
      <c r="D109" s="19">
        <v>4906419.3999999994</v>
      </c>
      <c r="E109" s="19">
        <v>34</v>
      </c>
      <c r="F109" s="19">
        <f t="shared" ref="F109:F118" si="36">SUM(D109:E109)</f>
        <v>4906453.3999999994</v>
      </c>
      <c r="G109" s="19">
        <v>4918052.6499999994</v>
      </c>
      <c r="H109" s="19">
        <v>44500</v>
      </c>
      <c r="I109" s="19">
        <v>149098</v>
      </c>
      <c r="J109" s="19">
        <v>60000</v>
      </c>
      <c r="K109" s="19">
        <v>0</v>
      </c>
      <c r="L109" s="19">
        <f t="shared" ref="L109:L118" si="37">SUM(G109:K109)</f>
        <v>5171650.6499999994</v>
      </c>
      <c r="M109" s="19">
        <f>F109+L109</f>
        <v>10078104.049999999</v>
      </c>
      <c r="N109" s="438" t="s">
        <v>381</v>
      </c>
      <c r="O109" s="444">
        <f>VLOOKUP($B109,'[3]table2groupgl_Pivot (2)'!$B$2:$N$151,2)</f>
        <v>6379035.9000000004</v>
      </c>
      <c r="P109" s="19">
        <f>VLOOKUP($B109,'[3]table2groupgl_Pivot (2)'!$B$2:$N$151,6)</f>
        <v>6318685.0900000017</v>
      </c>
      <c r="Q109" s="19">
        <f>VLOOKUP($B109,'[3]table2groupgl_Pivot (2)'!$B$2:$N$151,8)</f>
        <v>19</v>
      </c>
      <c r="R109" s="19">
        <f t="shared" ref="R109:R118" si="38">SUM(P109:Q109)</f>
        <v>6318704.0900000017</v>
      </c>
      <c r="S109" s="19">
        <f>VLOOKUP($B109,'[3]table2groupgl_Pivot (2)'!$B$2:$N$151,5)</f>
        <v>5688432.7399999993</v>
      </c>
      <c r="T109" s="19">
        <f>VLOOKUP($B109,'[3]table2groupgl_Pivot (2)'!$B$2:$N$151,3)</f>
        <v>65320</v>
      </c>
      <c r="U109" s="19">
        <f>VLOOKUP($B109,'[3]table2groupgl_Pivot (2)'!$B$2:$N$151,4)</f>
        <v>260862</v>
      </c>
      <c r="V109" s="19">
        <f>VLOOKUP($B109,'[3]table2groupgl_Pivot (2)'!$B$2:$N$151,9)</f>
        <v>0</v>
      </c>
      <c r="W109" s="19">
        <f>VLOOKUP($B109,'[3]table2groupgl_Pivot (2)'!$B$2:$N$151,7)</f>
        <v>0</v>
      </c>
      <c r="X109" s="19">
        <f t="shared" ref="X109:X118" si="39">SUM(S109:W109)</f>
        <v>6014614.7399999993</v>
      </c>
      <c r="Y109" s="19">
        <f>R109+X109</f>
        <v>12333318.830000002</v>
      </c>
      <c r="Z109" s="208">
        <f>(R109-F109)*100/F109</f>
        <v>28.783534151165128</v>
      </c>
      <c r="AA109" s="208">
        <f>(X109-L109)*100/L109</f>
        <v>16.299710615603935</v>
      </c>
      <c r="AB109" s="208">
        <f>(Y109-M109)*100/M109</f>
        <v>22.37737146601501</v>
      </c>
      <c r="AC109" s="12" t="s">
        <v>1409</v>
      </c>
    </row>
    <row r="110" spans="1:29" hidden="1" x14ac:dyDescent="0.55000000000000004">
      <c r="A110" s="271" t="s">
        <v>1230</v>
      </c>
      <c r="B110" s="102" t="str">
        <f t="shared" si="21"/>
        <v>055</v>
      </c>
      <c r="C110" s="19">
        <v>4305916.8</v>
      </c>
      <c r="D110" s="19">
        <v>4051230.0199999982</v>
      </c>
      <c r="E110" s="19">
        <v>1</v>
      </c>
      <c r="F110" s="19">
        <f t="shared" si="36"/>
        <v>4051231.0199999982</v>
      </c>
      <c r="G110" s="19">
        <v>4647746.0900000008</v>
      </c>
      <c r="H110" s="19">
        <v>121898</v>
      </c>
      <c r="I110" s="19">
        <v>98831.2</v>
      </c>
      <c r="J110" s="19">
        <v>50000</v>
      </c>
      <c r="K110" s="19">
        <v>0</v>
      </c>
      <c r="L110" s="19">
        <f t="shared" si="37"/>
        <v>4918475.290000001</v>
      </c>
      <c r="M110" s="19">
        <f>F110+L110</f>
        <v>8969706.3099999987</v>
      </c>
      <c r="N110" s="438" t="s">
        <v>400</v>
      </c>
      <c r="O110" s="444">
        <f>VLOOKUP($B110,'[3]table2groupgl_Pivot (2)'!$B$2:$N$151,2)</f>
        <v>4841246.3600000003</v>
      </c>
      <c r="P110" s="19">
        <f>VLOOKUP($B110,'[3]table2groupgl_Pivot (2)'!$B$2:$N$151,6)</f>
        <v>4251430.6300000008</v>
      </c>
      <c r="Q110" s="19">
        <f>VLOOKUP($B110,'[3]table2groupgl_Pivot (2)'!$B$2:$N$151,8)</f>
        <v>9</v>
      </c>
      <c r="R110" s="19">
        <f t="shared" si="38"/>
        <v>4251439.6300000008</v>
      </c>
      <c r="S110" s="19">
        <f>VLOOKUP($B110,'[3]table2groupgl_Pivot (2)'!$B$2:$N$151,5)</f>
        <v>4619526.2100000009</v>
      </c>
      <c r="T110" s="19">
        <f>VLOOKUP($B110,'[3]table2groupgl_Pivot (2)'!$B$2:$N$151,3)</f>
        <v>90610</v>
      </c>
      <c r="U110" s="19">
        <f>VLOOKUP($B110,'[3]table2groupgl_Pivot (2)'!$B$2:$N$151,4)</f>
        <v>119046</v>
      </c>
      <c r="V110" s="19">
        <f>VLOOKUP($B110,'[3]table2groupgl_Pivot (2)'!$B$2:$N$151,9)</f>
        <v>0</v>
      </c>
      <c r="W110" s="19">
        <f>VLOOKUP($B110,'[3]table2groupgl_Pivot (2)'!$B$2:$N$151,7)</f>
        <v>0</v>
      </c>
      <c r="X110" s="19">
        <f t="shared" si="39"/>
        <v>4829182.2100000009</v>
      </c>
      <c r="Y110" s="19">
        <f>R110+X110</f>
        <v>9080621.8400000017</v>
      </c>
      <c r="Z110" s="208">
        <f>(R110-F110)*100/F110</f>
        <v>4.9419203449918978</v>
      </c>
      <c r="AA110" s="208">
        <f>(X110-L110)*100/L110</f>
        <v>-1.8154626126016393</v>
      </c>
      <c r="AB110" s="208">
        <f>(Y110-M110)*100/M110</f>
        <v>1.2365569860001702</v>
      </c>
      <c r="AC110" s="12" t="s">
        <v>1409</v>
      </c>
    </row>
    <row r="111" spans="1:29" x14ac:dyDescent="0.55000000000000004">
      <c r="A111" s="271" t="s">
        <v>1231</v>
      </c>
      <c r="B111" s="102" t="str">
        <f t="shared" si="21"/>
        <v>065</v>
      </c>
      <c r="C111" s="19">
        <v>5870471.2200000007</v>
      </c>
      <c r="D111" s="19">
        <v>2959467.49</v>
      </c>
      <c r="E111" s="19">
        <v>0</v>
      </c>
      <c r="F111" s="19">
        <f t="shared" si="36"/>
        <v>2959467.49</v>
      </c>
      <c r="G111" s="19">
        <v>5232328.0999999996</v>
      </c>
      <c r="H111" s="19">
        <v>119668</v>
      </c>
      <c r="I111" s="19">
        <v>444950</v>
      </c>
      <c r="J111" s="19">
        <v>90000</v>
      </c>
      <c r="K111" s="19">
        <v>0</v>
      </c>
      <c r="L111" s="19">
        <f t="shared" si="37"/>
        <v>5886946.0999999996</v>
      </c>
      <c r="M111" s="19">
        <f>F111+L111</f>
        <v>8846413.5899999999</v>
      </c>
      <c r="N111" s="438"/>
      <c r="O111" s="444">
        <f>VLOOKUP($B111,'[3]table2groupgl_Pivot (2)'!$B$2:$N$151,2)</f>
        <v>5373687.5</v>
      </c>
      <c r="P111" s="19">
        <f>VLOOKUP($B111,'[3]table2groupgl_Pivot (2)'!$B$2:$N$151,6)</f>
        <v>3538968.5</v>
      </c>
      <c r="Q111" s="19">
        <f>VLOOKUP($B111,'[3]table2groupgl_Pivot (2)'!$B$2:$N$151,8)</f>
        <v>0</v>
      </c>
      <c r="R111" s="19">
        <f t="shared" si="38"/>
        <v>3538968.5</v>
      </c>
      <c r="S111" s="19">
        <f>VLOOKUP($B111,'[3]table2groupgl_Pivot (2)'!$B$2:$N$151,5)</f>
        <v>7057866.5999999996</v>
      </c>
      <c r="T111" s="19">
        <f>VLOOKUP($B111,'[3]table2groupgl_Pivot (2)'!$B$2:$N$151,3)</f>
        <v>725600</v>
      </c>
      <c r="U111" s="19">
        <f>VLOOKUP($B111,'[3]table2groupgl_Pivot (2)'!$B$2:$N$151,4)</f>
        <v>332373</v>
      </c>
      <c r="V111" s="19">
        <f>VLOOKUP($B111,'[3]table2groupgl_Pivot (2)'!$B$2:$N$151,9)</f>
        <v>0</v>
      </c>
      <c r="W111" s="19">
        <f>VLOOKUP($B111,'[3]table2groupgl_Pivot (2)'!$B$2:$N$151,7)</f>
        <v>0</v>
      </c>
      <c r="X111" s="19">
        <f t="shared" si="39"/>
        <v>8115839.5999999996</v>
      </c>
      <c r="Y111" s="19">
        <f>R111+X111</f>
        <v>11654808.1</v>
      </c>
      <c r="Z111" s="208">
        <f>(R111-F111)*100/F111</f>
        <v>19.581259532605973</v>
      </c>
      <c r="AA111" s="208">
        <f>(X111-L111)*100/L111</f>
        <v>37.861625741740696</v>
      </c>
      <c r="AB111" s="208">
        <f>(Y111-M111)*100/M111</f>
        <v>31.746136232818841</v>
      </c>
      <c r="AC111" s="12" t="s">
        <v>1409</v>
      </c>
    </row>
    <row r="112" spans="1:29" hidden="1" x14ac:dyDescent="0.55000000000000004">
      <c r="A112" s="272" t="s">
        <v>1232</v>
      </c>
      <c r="B112" s="102" t="str">
        <f t="shared" si="21"/>
        <v>068</v>
      </c>
      <c r="C112" s="19">
        <v>4729858</v>
      </c>
      <c r="D112" s="19">
        <v>1203344.2999999998</v>
      </c>
      <c r="E112" s="19">
        <v>29107</v>
      </c>
      <c r="F112" s="19">
        <f t="shared" si="36"/>
        <v>1232451.2999999998</v>
      </c>
      <c r="G112" s="19">
        <v>4042763.51</v>
      </c>
      <c r="H112" s="19">
        <v>44500</v>
      </c>
      <c r="I112" s="19">
        <v>146137</v>
      </c>
      <c r="J112" s="19">
        <v>0</v>
      </c>
      <c r="K112" s="19">
        <v>0</v>
      </c>
      <c r="L112" s="19">
        <f t="shared" si="37"/>
        <v>4233400.51</v>
      </c>
      <c r="M112" s="19">
        <f>F112+L112</f>
        <v>5465851.8099999996</v>
      </c>
      <c r="N112" s="438" t="s">
        <v>107</v>
      </c>
      <c r="O112" s="444">
        <f>VLOOKUP($B112,'[3]table2groupgl_Pivot (2)'!$B$2:$N$151,2)</f>
        <v>5354842</v>
      </c>
      <c r="P112" s="19">
        <f>VLOOKUP($B112,'[3]table2groupgl_Pivot (2)'!$B$2:$N$151,6)</f>
        <v>1285368.6999999995</v>
      </c>
      <c r="Q112" s="19">
        <f>VLOOKUP($B112,'[3]table2groupgl_Pivot (2)'!$B$2:$N$151,8)</f>
        <v>0</v>
      </c>
      <c r="R112" s="19">
        <f t="shared" si="38"/>
        <v>1285368.6999999995</v>
      </c>
      <c r="S112" s="19">
        <f>VLOOKUP($B112,'[3]table2groupgl_Pivot (2)'!$B$2:$N$151,5)</f>
        <v>4573445.5200000005</v>
      </c>
      <c r="T112" s="19">
        <f>VLOOKUP($B112,'[3]table2groupgl_Pivot (2)'!$B$2:$N$151,3)</f>
        <v>116800</v>
      </c>
      <c r="U112" s="19">
        <f>VLOOKUP($B112,'[3]table2groupgl_Pivot (2)'!$B$2:$N$151,4)</f>
        <v>222306</v>
      </c>
      <c r="V112" s="19">
        <f>VLOOKUP($B112,'[3]table2groupgl_Pivot (2)'!$B$2:$N$151,9)</f>
        <v>0</v>
      </c>
      <c r="W112" s="19">
        <f>VLOOKUP($B112,'[3]table2groupgl_Pivot (2)'!$B$2:$N$151,7)</f>
        <v>8317.76</v>
      </c>
      <c r="X112" s="19">
        <f t="shared" si="39"/>
        <v>4920869.28</v>
      </c>
      <c r="Y112" s="19">
        <f>R112+X112</f>
        <v>6206237.9799999995</v>
      </c>
      <c r="Z112" s="208">
        <f>(R112-F112)*100/F112</f>
        <v>4.2936706708005161</v>
      </c>
      <c r="AA112" s="208">
        <f>(X112-L112)*100/L112</f>
        <v>16.239162072572256</v>
      </c>
      <c r="AB112" s="208">
        <f>(Y112-M112)*100/M112</f>
        <v>13.545668557011245</v>
      </c>
      <c r="AC112" s="12" t="s">
        <v>1409</v>
      </c>
    </row>
    <row r="113" spans="1:29" hidden="1" x14ac:dyDescent="0.55000000000000004">
      <c r="A113" s="271" t="s">
        <v>1233</v>
      </c>
      <c r="B113" s="102" t="str">
        <f t="shared" si="21"/>
        <v>070</v>
      </c>
      <c r="C113" s="19">
        <v>5636434.5999999996</v>
      </c>
      <c r="D113" s="19">
        <v>3680899.55</v>
      </c>
      <c r="E113" s="19">
        <v>20</v>
      </c>
      <c r="F113" s="19">
        <f t="shared" si="36"/>
        <v>3680919.55</v>
      </c>
      <c r="G113" s="19">
        <v>3965845.4200000004</v>
      </c>
      <c r="H113" s="19">
        <v>156667</v>
      </c>
      <c r="I113" s="19">
        <v>109834</v>
      </c>
      <c r="J113" s="19">
        <v>0</v>
      </c>
      <c r="K113" s="19">
        <v>26820</v>
      </c>
      <c r="L113" s="19">
        <f t="shared" si="37"/>
        <v>4259166.42</v>
      </c>
      <c r="M113" s="19">
        <f>F113+L113</f>
        <v>7940085.9699999997</v>
      </c>
      <c r="N113" s="438" t="s">
        <v>361</v>
      </c>
      <c r="O113" s="444">
        <f>VLOOKUP($B113,'[3]table2groupgl_Pivot (2)'!$B$2:$N$151,2)</f>
        <v>6428418.4000000004</v>
      </c>
      <c r="P113" s="19">
        <f>VLOOKUP($B113,'[3]table2groupgl_Pivot (2)'!$B$2:$N$151,6)</f>
        <v>3784908.379999998</v>
      </c>
      <c r="Q113" s="19">
        <f>VLOOKUP($B113,'[3]table2groupgl_Pivot (2)'!$B$2:$N$151,8)</f>
        <v>0</v>
      </c>
      <c r="R113" s="19">
        <f t="shared" si="38"/>
        <v>3784908.379999998</v>
      </c>
      <c r="S113" s="19">
        <f>VLOOKUP($B113,'[3]table2groupgl_Pivot (2)'!$B$2:$N$151,5)</f>
        <v>4038569.92</v>
      </c>
      <c r="T113" s="19">
        <f>VLOOKUP($B113,'[3]table2groupgl_Pivot (2)'!$B$2:$N$151,3)</f>
        <v>346611</v>
      </c>
      <c r="U113" s="19">
        <f>VLOOKUP($B113,'[3]table2groupgl_Pivot (2)'!$B$2:$N$151,4)</f>
        <v>243331</v>
      </c>
      <c r="V113" s="19">
        <f>VLOOKUP($B113,'[3]table2groupgl_Pivot (2)'!$B$2:$N$151,9)</f>
        <v>0</v>
      </c>
      <c r="W113" s="19">
        <f>VLOOKUP($B113,'[3]table2groupgl_Pivot (2)'!$B$2:$N$151,7)</f>
        <v>0</v>
      </c>
      <c r="X113" s="19">
        <f t="shared" si="39"/>
        <v>4628511.92</v>
      </c>
      <c r="Y113" s="19">
        <f>R113+X113</f>
        <v>8413420.299999997</v>
      </c>
      <c r="Z113" s="208">
        <f>(R113-F113)*100/F113</f>
        <v>2.8250774999958423</v>
      </c>
      <c r="AA113" s="208">
        <f>(X113-L113)*100/L113</f>
        <v>8.6717790191443136</v>
      </c>
      <c r="AB113" s="208">
        <f>(Y113-M113)*100/M113</f>
        <v>5.9613250006157976</v>
      </c>
      <c r="AC113" s="12" t="s">
        <v>1409</v>
      </c>
    </row>
    <row r="114" spans="1:29" hidden="1" x14ac:dyDescent="0.55000000000000004">
      <c r="A114" s="271" t="s">
        <v>1234</v>
      </c>
      <c r="B114" s="102" t="str">
        <f t="shared" si="21"/>
        <v>075</v>
      </c>
      <c r="C114" s="19">
        <v>2216192.89</v>
      </c>
      <c r="D114" s="19">
        <v>2282757.120000001</v>
      </c>
      <c r="E114" s="19">
        <v>0</v>
      </c>
      <c r="F114" s="19">
        <f t="shared" si="36"/>
        <v>2282757.120000001</v>
      </c>
      <c r="G114" s="19">
        <v>4140078.2500000005</v>
      </c>
      <c r="H114" s="19">
        <v>58350</v>
      </c>
      <c r="I114" s="19">
        <v>165430</v>
      </c>
      <c r="J114" s="19">
        <v>0</v>
      </c>
      <c r="K114" s="19">
        <v>0</v>
      </c>
      <c r="L114" s="19">
        <f t="shared" si="37"/>
        <v>4363858.25</v>
      </c>
      <c r="M114" s="19">
        <f>F114+L114</f>
        <v>6646615.370000001</v>
      </c>
      <c r="N114" s="438" t="s">
        <v>376</v>
      </c>
      <c r="O114" s="444">
        <f>VLOOKUP($B114,'[3]table2groupgl_Pivot (2)'!$B$2:$N$151,2)</f>
        <v>2625379.0699999998</v>
      </c>
      <c r="P114" s="19">
        <f>VLOOKUP($B114,'[3]table2groupgl_Pivot (2)'!$B$2:$N$151,6)</f>
        <v>2488102.3900000048</v>
      </c>
      <c r="Q114" s="19">
        <f>VLOOKUP($B114,'[3]table2groupgl_Pivot (2)'!$B$2:$N$151,8)</f>
        <v>31</v>
      </c>
      <c r="R114" s="19">
        <f t="shared" si="38"/>
        <v>2488133.3900000048</v>
      </c>
      <c r="S114" s="19">
        <f>VLOOKUP($B114,'[3]table2groupgl_Pivot (2)'!$B$2:$N$151,5)</f>
        <v>4802649.55</v>
      </c>
      <c r="T114" s="19">
        <f>VLOOKUP($B114,'[3]table2groupgl_Pivot (2)'!$B$2:$N$151,3)</f>
        <v>219230</v>
      </c>
      <c r="U114" s="19">
        <f>VLOOKUP($B114,'[3]table2groupgl_Pivot (2)'!$B$2:$N$151,4)</f>
        <v>277715</v>
      </c>
      <c r="V114" s="19">
        <f>VLOOKUP($B114,'[3]table2groupgl_Pivot (2)'!$B$2:$N$151,9)</f>
        <v>0</v>
      </c>
      <c r="W114" s="19">
        <f>VLOOKUP($B114,'[3]table2groupgl_Pivot (2)'!$B$2:$N$151,7)</f>
        <v>10000</v>
      </c>
      <c r="X114" s="19">
        <f t="shared" si="39"/>
        <v>5309594.55</v>
      </c>
      <c r="Y114" s="19">
        <f>R114+X114</f>
        <v>7797727.9400000051</v>
      </c>
      <c r="Z114" s="208">
        <f>(R114-F114)*100/F114</f>
        <v>8.996851579199264</v>
      </c>
      <c r="AA114" s="208">
        <f>(X114-L114)*100/L114</f>
        <v>21.672021541946279</v>
      </c>
      <c r="AB114" s="208">
        <f>(Y114-M114)*100/M114</f>
        <v>17.318778143769794</v>
      </c>
      <c r="AC114" s="12" t="s">
        <v>1409</v>
      </c>
    </row>
    <row r="115" spans="1:29" hidden="1" x14ac:dyDescent="0.55000000000000004">
      <c r="A115" s="271" t="s">
        <v>1235</v>
      </c>
      <c r="B115" s="102" t="str">
        <f t="shared" si="21"/>
        <v>080</v>
      </c>
      <c r="C115" s="19">
        <v>5051832</v>
      </c>
      <c r="D115" s="19">
        <v>2475590.1</v>
      </c>
      <c r="E115" s="19">
        <v>48</v>
      </c>
      <c r="F115" s="19">
        <f t="shared" si="36"/>
        <v>2475638.1</v>
      </c>
      <c r="G115" s="19">
        <v>4548792.37</v>
      </c>
      <c r="H115" s="19">
        <v>152276.63</v>
      </c>
      <c r="I115" s="19">
        <v>127755.73000000001</v>
      </c>
      <c r="J115" s="19">
        <v>10000</v>
      </c>
      <c r="K115" s="19">
        <v>0</v>
      </c>
      <c r="L115" s="19">
        <f t="shared" si="37"/>
        <v>4838824.7300000004</v>
      </c>
      <c r="M115" s="19">
        <f>F115+L115</f>
        <v>7314462.8300000001</v>
      </c>
      <c r="N115" s="438" t="s">
        <v>83</v>
      </c>
      <c r="O115" s="444">
        <f>VLOOKUP($B115,'[3]table2groupgl_Pivot (2)'!$B$2:$N$151,2)</f>
        <v>4990022</v>
      </c>
      <c r="P115" s="19">
        <f>VLOOKUP($B115,'[3]table2groupgl_Pivot (2)'!$B$2:$N$151,6)</f>
        <v>2698557.97</v>
      </c>
      <c r="Q115" s="19">
        <f>VLOOKUP($B115,'[3]table2groupgl_Pivot (2)'!$B$2:$N$151,8)</f>
        <v>0</v>
      </c>
      <c r="R115" s="19">
        <f t="shared" si="38"/>
        <v>2698557.97</v>
      </c>
      <c r="S115" s="19">
        <f>VLOOKUP($B115,'[3]table2groupgl_Pivot (2)'!$B$2:$N$151,5)</f>
        <v>5710384.2400000002</v>
      </c>
      <c r="T115" s="19">
        <f>VLOOKUP($B115,'[3]table2groupgl_Pivot (2)'!$B$2:$N$151,3)</f>
        <v>148564.65</v>
      </c>
      <c r="U115" s="19">
        <f>VLOOKUP($B115,'[3]table2groupgl_Pivot (2)'!$B$2:$N$151,4)</f>
        <v>148398.08000000002</v>
      </c>
      <c r="V115" s="19">
        <f>VLOOKUP($B115,'[3]table2groupgl_Pivot (2)'!$B$2:$N$151,9)</f>
        <v>0</v>
      </c>
      <c r="W115" s="19">
        <f>VLOOKUP($B115,'[3]table2groupgl_Pivot (2)'!$B$2:$N$151,7)</f>
        <v>0</v>
      </c>
      <c r="X115" s="19">
        <f t="shared" si="39"/>
        <v>6007346.9700000007</v>
      </c>
      <c r="Y115" s="19">
        <f>R115+X115</f>
        <v>8705904.9400000013</v>
      </c>
      <c r="Z115" s="208">
        <f>(R115-F115)*100/F115</f>
        <v>9.0045418997227458</v>
      </c>
      <c r="AA115" s="208">
        <f>(X115-L115)*100/L115</f>
        <v>24.148885425738499</v>
      </c>
      <c r="AB115" s="208">
        <f>(Y115-M115)*100/M115</f>
        <v>19.023161951046529</v>
      </c>
      <c r="AC115" s="12" t="s">
        <v>1409</v>
      </c>
    </row>
    <row r="116" spans="1:29" hidden="1" x14ac:dyDescent="0.55000000000000004">
      <c r="A116" s="271" t="s">
        <v>1236</v>
      </c>
      <c r="B116" s="102" t="str">
        <f t="shared" si="21"/>
        <v>087</v>
      </c>
      <c r="C116" s="19">
        <v>5008952.5999999996</v>
      </c>
      <c r="D116" s="19">
        <v>2962546.6199999996</v>
      </c>
      <c r="E116" s="19">
        <v>7</v>
      </c>
      <c r="F116" s="19">
        <f t="shared" si="36"/>
        <v>2962553.6199999996</v>
      </c>
      <c r="G116" s="19">
        <v>4234182.4500000011</v>
      </c>
      <c r="H116" s="19">
        <v>78586.64</v>
      </c>
      <c r="I116" s="19">
        <v>103364.13</v>
      </c>
      <c r="J116" s="19">
        <v>50000</v>
      </c>
      <c r="K116" s="19">
        <v>0</v>
      </c>
      <c r="L116" s="19">
        <f t="shared" si="37"/>
        <v>4466133.2200000007</v>
      </c>
      <c r="M116" s="19">
        <f>F116+L116</f>
        <v>7428686.8399999999</v>
      </c>
      <c r="N116" s="438" t="s">
        <v>386</v>
      </c>
      <c r="O116" s="444">
        <f>VLOOKUP($B116,'[3]table2groupgl_Pivot (2)'!$B$2:$N$151,2)</f>
        <v>5479105.2999999998</v>
      </c>
      <c r="P116" s="19">
        <f>VLOOKUP($B116,'[3]table2groupgl_Pivot (2)'!$B$2:$N$151,6)</f>
        <v>3313880.2199999974</v>
      </c>
      <c r="Q116" s="19">
        <f>VLOOKUP($B116,'[3]table2groupgl_Pivot (2)'!$B$2:$N$151,8)</f>
        <v>2</v>
      </c>
      <c r="R116" s="19">
        <f t="shared" si="38"/>
        <v>3313882.2199999974</v>
      </c>
      <c r="S116" s="19">
        <f>VLOOKUP($B116,'[3]table2groupgl_Pivot (2)'!$B$2:$N$151,5)</f>
        <v>4576612.79</v>
      </c>
      <c r="T116" s="19">
        <f>VLOOKUP($B116,'[3]table2groupgl_Pivot (2)'!$B$2:$N$151,3)</f>
        <v>202579</v>
      </c>
      <c r="U116" s="19">
        <f>VLOOKUP($B116,'[3]table2groupgl_Pivot (2)'!$B$2:$N$151,4)</f>
        <v>136916</v>
      </c>
      <c r="V116" s="19">
        <f>VLOOKUP($B116,'[3]table2groupgl_Pivot (2)'!$B$2:$N$151,9)</f>
        <v>0</v>
      </c>
      <c r="W116" s="19">
        <f>VLOOKUP($B116,'[3]table2groupgl_Pivot (2)'!$B$2:$N$151,7)</f>
        <v>0</v>
      </c>
      <c r="X116" s="19">
        <f t="shared" si="39"/>
        <v>4916107.79</v>
      </c>
      <c r="Y116" s="19">
        <f>R116+X116</f>
        <v>8229990.0099999979</v>
      </c>
      <c r="Z116" s="208">
        <f>(R116-F116)*100/F116</f>
        <v>11.858978606436086</v>
      </c>
      <c r="AA116" s="208">
        <f>(X116-L116)*100/L116</f>
        <v>10.075260809170384</v>
      </c>
      <c r="AB116" s="208">
        <f>(Y116-M116)*100/M116</f>
        <v>10.786605859939549</v>
      </c>
      <c r="AC116" s="12" t="s">
        <v>1409</v>
      </c>
    </row>
    <row r="117" spans="1:29" hidden="1" x14ac:dyDescent="0.55000000000000004">
      <c r="A117" s="271" t="s">
        <v>1237</v>
      </c>
      <c r="B117" s="102" t="str">
        <f t="shared" si="21"/>
        <v>096</v>
      </c>
      <c r="C117" s="19">
        <v>4404226.2000000011</v>
      </c>
      <c r="D117" s="19">
        <v>2996176.9600000004</v>
      </c>
      <c r="E117" s="19">
        <v>0</v>
      </c>
      <c r="F117" s="19">
        <f t="shared" si="36"/>
        <v>2996176.9600000004</v>
      </c>
      <c r="G117" s="19">
        <v>3904469.97</v>
      </c>
      <c r="H117" s="19">
        <v>42979</v>
      </c>
      <c r="I117" s="19">
        <v>173490</v>
      </c>
      <c r="J117" s="19">
        <v>50000</v>
      </c>
      <c r="K117" s="19">
        <v>0</v>
      </c>
      <c r="L117" s="19">
        <f t="shared" si="37"/>
        <v>4170938.97</v>
      </c>
      <c r="M117" s="19">
        <f>F117+L117</f>
        <v>7167115.9300000006</v>
      </c>
      <c r="N117" s="438" t="s">
        <v>400</v>
      </c>
      <c r="O117" s="444">
        <f>VLOOKUP($B117,'[3]table2groupgl_Pivot (2)'!$B$2:$N$151,2)</f>
        <v>5440888.5</v>
      </c>
      <c r="P117" s="19">
        <f>VLOOKUP($B117,'[3]table2groupgl_Pivot (2)'!$B$2:$N$151,6)</f>
        <v>3224007.9</v>
      </c>
      <c r="Q117" s="19">
        <f>VLOOKUP($B117,'[3]table2groupgl_Pivot (2)'!$B$2:$N$151,8)</f>
        <v>2</v>
      </c>
      <c r="R117" s="19">
        <f t="shared" si="38"/>
        <v>3224009.9</v>
      </c>
      <c r="S117" s="19">
        <f>VLOOKUP($B117,'[3]table2groupgl_Pivot (2)'!$B$2:$N$151,5)</f>
        <v>4224906.25</v>
      </c>
      <c r="T117" s="19">
        <f>VLOOKUP($B117,'[3]table2groupgl_Pivot (2)'!$B$2:$N$151,3)</f>
        <v>103099</v>
      </c>
      <c r="U117" s="19">
        <f>VLOOKUP($B117,'[3]table2groupgl_Pivot (2)'!$B$2:$N$151,4)</f>
        <v>260505</v>
      </c>
      <c r="V117" s="19">
        <f>VLOOKUP($B117,'[3]table2groupgl_Pivot (2)'!$B$2:$N$151,9)</f>
        <v>0</v>
      </c>
      <c r="W117" s="19">
        <f>VLOOKUP($B117,'[3]table2groupgl_Pivot (2)'!$B$2:$N$151,7)</f>
        <v>0</v>
      </c>
      <c r="X117" s="19">
        <f t="shared" si="39"/>
        <v>4588510.25</v>
      </c>
      <c r="Y117" s="19">
        <f>R117+X117</f>
        <v>7812520.1500000004</v>
      </c>
      <c r="Z117" s="208">
        <f>(R117-F117)*100/F117</f>
        <v>7.6041216203731654</v>
      </c>
      <c r="AA117" s="208">
        <f>(X117-L117)*100/L117</f>
        <v>10.011445456369259</v>
      </c>
      <c r="AB117" s="208">
        <f>(Y117-M117)*100/M117</f>
        <v>9.0050757697175925</v>
      </c>
      <c r="AC117" s="12" t="s">
        <v>1409</v>
      </c>
    </row>
    <row r="118" spans="1:29" hidden="1" x14ac:dyDescent="0.55000000000000004">
      <c r="A118" s="271" t="s">
        <v>1238</v>
      </c>
      <c r="B118" s="102" t="str">
        <f t="shared" si="21"/>
        <v>100</v>
      </c>
      <c r="C118" s="19">
        <v>5092668</v>
      </c>
      <c r="D118" s="19">
        <v>2897402.4700000025</v>
      </c>
      <c r="E118" s="19">
        <v>0</v>
      </c>
      <c r="F118" s="19">
        <f t="shared" si="36"/>
        <v>2897402.4700000025</v>
      </c>
      <c r="G118" s="19">
        <v>4492724.2</v>
      </c>
      <c r="H118" s="19">
        <v>26520</v>
      </c>
      <c r="I118" s="19">
        <v>194582</v>
      </c>
      <c r="J118" s="19">
        <v>0</v>
      </c>
      <c r="K118" s="19">
        <v>0</v>
      </c>
      <c r="L118" s="19">
        <f t="shared" si="37"/>
        <v>4713826.2</v>
      </c>
      <c r="M118" s="19">
        <f>F118+L118</f>
        <v>7611228.6700000027</v>
      </c>
      <c r="N118" s="438"/>
      <c r="O118" s="444">
        <f>VLOOKUP($B118,'[3]table2groupgl_Pivot (2)'!$B$2:$N$151,2)</f>
        <v>5036723.4800000004</v>
      </c>
      <c r="P118" s="19">
        <f>VLOOKUP($B118,'[3]table2groupgl_Pivot (2)'!$B$2:$N$151,6)</f>
        <v>3457799.8099999996</v>
      </c>
      <c r="Q118" s="19">
        <f>VLOOKUP($B118,'[3]table2groupgl_Pivot (2)'!$B$2:$N$151,8)</f>
        <v>2</v>
      </c>
      <c r="R118" s="19">
        <f t="shared" si="38"/>
        <v>3457801.8099999996</v>
      </c>
      <c r="S118" s="19">
        <f>VLOOKUP($B118,'[3]table2groupgl_Pivot (2)'!$B$2:$N$151,5)</f>
        <v>5330058.6599999992</v>
      </c>
      <c r="T118" s="19">
        <f>VLOOKUP($B118,'[3]table2groupgl_Pivot (2)'!$B$2:$N$151,3)</f>
        <v>98906</v>
      </c>
      <c r="U118" s="19">
        <f>VLOOKUP($B118,'[3]table2groupgl_Pivot (2)'!$B$2:$N$151,4)</f>
        <v>191494.36</v>
      </c>
      <c r="V118" s="19">
        <f>VLOOKUP($B118,'[3]table2groupgl_Pivot (2)'!$B$2:$N$151,9)</f>
        <v>0</v>
      </c>
      <c r="W118" s="19">
        <f>VLOOKUP($B118,'[3]table2groupgl_Pivot (2)'!$B$2:$N$151,7)</f>
        <v>10000</v>
      </c>
      <c r="X118" s="19">
        <f t="shared" si="39"/>
        <v>5630459.0199999996</v>
      </c>
      <c r="Y118" s="19">
        <f>R118+X118</f>
        <v>9088260.8299999982</v>
      </c>
      <c r="Z118" s="208">
        <f>(R118-F118)*100/F118</f>
        <v>19.34143929959432</v>
      </c>
      <c r="AA118" s="208">
        <f>(X118-L118)*100/L118</f>
        <v>19.445621902648838</v>
      </c>
      <c r="AB118" s="208">
        <f>(Y118-M118)*100/M118</f>
        <v>19.405962217661173</v>
      </c>
      <c r="AC118" s="12" t="s">
        <v>1409</v>
      </c>
    </row>
    <row r="119" spans="1:29" hidden="1" x14ac:dyDescent="0.55000000000000004">
      <c r="A119" s="273"/>
      <c r="B119" s="102" t="str">
        <f t="shared" si="21"/>
        <v/>
      </c>
      <c r="C119" s="19"/>
      <c r="D119" s="19"/>
      <c r="E119" s="19"/>
      <c r="F119" s="19"/>
      <c r="G119" s="19"/>
      <c r="H119" s="19"/>
      <c r="I119" s="19"/>
      <c r="J119" s="19"/>
      <c r="K119" s="19"/>
      <c r="L119" s="19"/>
      <c r="M119" s="19"/>
      <c r="N119" s="438"/>
      <c r="O119" s="444"/>
      <c r="P119" s="19"/>
      <c r="Q119" s="19"/>
      <c r="R119" s="19"/>
      <c r="S119" s="19"/>
      <c r="T119" s="19"/>
      <c r="U119" s="19"/>
      <c r="V119" s="19"/>
      <c r="W119" s="19"/>
      <c r="X119" s="19"/>
      <c r="Y119" s="19"/>
      <c r="Z119" s="208"/>
      <c r="AA119" s="208"/>
      <c r="AB119" s="208"/>
      <c r="AC119" s="12" t="s">
        <v>1409</v>
      </c>
    </row>
    <row r="120" spans="1:29" hidden="1" x14ac:dyDescent="0.55000000000000004">
      <c r="A120" s="270" t="s">
        <v>1239</v>
      </c>
      <c r="B120" s="102" t="str">
        <f t="shared" si="21"/>
        <v>นย์</v>
      </c>
      <c r="C120" s="47">
        <f t="shared" ref="C120:M120" si="40">SUM(C121:C146)</f>
        <v>101454309.05000001</v>
      </c>
      <c r="D120" s="47">
        <f t="shared" si="40"/>
        <v>10162313.17</v>
      </c>
      <c r="E120" s="47">
        <f t="shared" si="40"/>
        <v>119</v>
      </c>
      <c r="F120" s="47">
        <f t="shared" si="40"/>
        <v>10162432.17</v>
      </c>
      <c r="G120" s="47">
        <f>SUM(G121:G146)</f>
        <v>64870416.539999984</v>
      </c>
      <c r="H120" s="47">
        <f t="shared" si="40"/>
        <v>5491977.6399999997</v>
      </c>
      <c r="I120" s="47">
        <f t="shared" si="40"/>
        <v>4262198.96</v>
      </c>
      <c r="J120" s="47">
        <f t="shared" si="40"/>
        <v>1048900</v>
      </c>
      <c r="K120" s="47">
        <f t="shared" si="40"/>
        <v>0</v>
      </c>
      <c r="L120" s="47">
        <f t="shared" si="40"/>
        <v>75673493.139999986</v>
      </c>
      <c r="M120" s="47">
        <f t="shared" si="40"/>
        <v>85835925.310000017</v>
      </c>
      <c r="N120" s="438" t="s">
        <v>404</v>
      </c>
      <c r="O120" s="443">
        <f>SUM(O121:O146)</f>
        <v>104319565.83000001</v>
      </c>
      <c r="P120" s="47">
        <f t="shared" ref="P120:Y120" si="41">SUM(P121:P146)</f>
        <v>11191791.73</v>
      </c>
      <c r="Q120" s="47">
        <f t="shared" si="41"/>
        <v>66</v>
      </c>
      <c r="R120" s="47">
        <f t="shared" si="41"/>
        <v>11191857.73</v>
      </c>
      <c r="S120" s="47">
        <f>SUM(S121:S146)</f>
        <v>70504858.210000008</v>
      </c>
      <c r="T120" s="47">
        <f>SUM(T121:T146)</f>
        <v>5580498.75</v>
      </c>
      <c r="U120" s="47">
        <f t="shared" ref="U120" si="42">SUM(U121:U146)</f>
        <v>4843666.01</v>
      </c>
      <c r="V120" s="47">
        <f t="shared" ref="V120" si="43">SUM(V121:V146)</f>
        <v>0</v>
      </c>
      <c r="W120" s="47">
        <f>SUM(W121:W146)</f>
        <v>146542.08000000002</v>
      </c>
      <c r="X120" s="47">
        <f t="shared" si="41"/>
        <v>81075565.050000012</v>
      </c>
      <c r="Y120" s="47">
        <f t="shared" si="41"/>
        <v>92267422.779999986</v>
      </c>
      <c r="Z120" s="208">
        <f>(R120-F120)*100/F120</f>
        <v>10.129716418072787</v>
      </c>
      <c r="AA120" s="208">
        <f>(X120-L120)*100/L120</f>
        <v>7.1386580503240493</v>
      </c>
      <c r="AB120" s="208">
        <f>(Y120-M120)*100/M120</f>
        <v>7.4927804957799991</v>
      </c>
      <c r="AC120" s="12" t="s">
        <v>1409</v>
      </c>
    </row>
    <row r="121" spans="1:29" hidden="1" x14ac:dyDescent="0.55000000000000004">
      <c r="A121" s="271" t="s">
        <v>1240</v>
      </c>
      <c r="B121" s="102" t="str">
        <f t="shared" si="21"/>
        <v>047</v>
      </c>
      <c r="C121" s="19">
        <v>2565303.66</v>
      </c>
      <c r="D121" s="19">
        <v>288320.25999999995</v>
      </c>
      <c r="E121" s="19">
        <v>0</v>
      </c>
      <c r="F121" s="19">
        <f t="shared" ref="F121:F146" si="44">SUM(D121:E121)</f>
        <v>288320.25999999995</v>
      </c>
      <c r="G121" s="19">
        <v>1619473.5</v>
      </c>
      <c r="H121" s="19">
        <v>58950</v>
      </c>
      <c r="I121" s="19">
        <v>150176.1</v>
      </c>
      <c r="J121" s="19">
        <v>20000</v>
      </c>
      <c r="K121" s="19">
        <v>0</v>
      </c>
      <c r="L121" s="19">
        <f t="shared" ref="L121:L146" si="45">SUM(G121:K121)</f>
        <v>1848599.6</v>
      </c>
      <c r="M121" s="19">
        <f>F121+L121</f>
        <v>2136919.86</v>
      </c>
      <c r="N121" s="438" t="s">
        <v>378</v>
      </c>
      <c r="O121" s="444">
        <f>VLOOKUP($B121,'[3]table2groupgl_Pivot (2)'!$B$2:$N$151,2)</f>
        <v>2898496</v>
      </c>
      <c r="P121" s="19">
        <f>VLOOKUP($B121,'[3]table2groupgl_Pivot (2)'!$B$2:$N$151,6)</f>
        <v>330009.29000000004</v>
      </c>
      <c r="Q121" s="19">
        <f>VLOOKUP($B121,'[3]table2groupgl_Pivot (2)'!$B$2:$N$151,8)</f>
        <v>0</v>
      </c>
      <c r="R121" s="19">
        <f t="shared" ref="R121:R146" si="46">SUM(P121:Q121)</f>
        <v>330009.29000000004</v>
      </c>
      <c r="S121" s="19">
        <f>VLOOKUP($B121,'[3]table2groupgl_Pivot (2)'!$B$2:$N$151,5)</f>
        <v>1591755.77</v>
      </c>
      <c r="T121" s="19">
        <f>VLOOKUP($B121,'[3]table2groupgl_Pivot (2)'!$B$2:$N$151,3)</f>
        <v>48190</v>
      </c>
      <c r="U121" s="19">
        <f>VLOOKUP($B121,'[3]table2groupgl_Pivot (2)'!$B$2:$N$151,4)</f>
        <v>161097</v>
      </c>
      <c r="V121" s="19">
        <f>VLOOKUP($B121,'[3]table2groupgl_Pivot (2)'!$B$2:$N$151,9)</f>
        <v>0</v>
      </c>
      <c r="W121" s="19">
        <f>VLOOKUP($B121,'[3]table2groupgl_Pivot (2)'!$B$2:$N$151,7)</f>
        <v>0</v>
      </c>
      <c r="X121" s="19">
        <f t="shared" ref="X121:X146" si="47">SUM(S121:W121)</f>
        <v>1801042.77</v>
      </c>
      <c r="Y121" s="19">
        <f>R121+X121</f>
        <v>2131052.06</v>
      </c>
      <c r="Z121" s="208">
        <f>(R121-F121)*100/F121</f>
        <v>14.459278720128822</v>
      </c>
      <c r="AA121" s="208">
        <f>(X121-L121)*100/L121</f>
        <v>-2.5725868381665813</v>
      </c>
      <c r="AB121" s="208">
        <f>(Y121-M121)*100/M121</f>
        <v>-0.27459148608407868</v>
      </c>
      <c r="AC121" s="12" t="s">
        <v>1409</v>
      </c>
    </row>
    <row r="122" spans="1:29" hidden="1" x14ac:dyDescent="0.55000000000000004">
      <c r="A122" s="271" t="s">
        <v>1241</v>
      </c>
      <c r="B122" s="102" t="str">
        <f t="shared" si="21"/>
        <v>049</v>
      </c>
      <c r="C122" s="19">
        <v>4485512</v>
      </c>
      <c r="D122" s="19">
        <v>428410.82999999996</v>
      </c>
      <c r="E122" s="19">
        <v>0</v>
      </c>
      <c r="F122" s="19">
        <f t="shared" si="44"/>
        <v>428410.82999999996</v>
      </c>
      <c r="G122" s="19">
        <v>5958625.5000000009</v>
      </c>
      <c r="H122" s="19">
        <v>133450.70000000001</v>
      </c>
      <c r="I122" s="19">
        <v>350268</v>
      </c>
      <c r="J122" s="19">
        <v>140000</v>
      </c>
      <c r="K122" s="19">
        <v>0</v>
      </c>
      <c r="L122" s="19">
        <f t="shared" si="45"/>
        <v>6582344.2000000011</v>
      </c>
      <c r="M122" s="19">
        <f>F122+L122</f>
        <v>7010755.0300000012</v>
      </c>
      <c r="N122" s="438" t="s">
        <v>386</v>
      </c>
      <c r="O122" s="444">
        <f>VLOOKUP($B122,'[3]table2groupgl_Pivot (2)'!$B$2:$N$151,2)</f>
        <v>4403145.6999999993</v>
      </c>
      <c r="P122" s="19">
        <f>VLOOKUP($B122,'[3]table2groupgl_Pivot (2)'!$B$2:$N$151,6)</f>
        <v>430534.15999999992</v>
      </c>
      <c r="Q122" s="19">
        <f>VLOOKUP($B122,'[3]table2groupgl_Pivot (2)'!$B$2:$N$151,8)</f>
        <v>3</v>
      </c>
      <c r="R122" s="19">
        <f t="shared" si="46"/>
        <v>430537.15999999992</v>
      </c>
      <c r="S122" s="19">
        <f>VLOOKUP($B122,'[3]table2groupgl_Pivot (2)'!$B$2:$N$151,5)</f>
        <v>6301443.5500000007</v>
      </c>
      <c r="T122" s="19">
        <f>VLOOKUP($B122,'[3]table2groupgl_Pivot (2)'!$B$2:$N$151,3)</f>
        <v>197251.07</v>
      </c>
      <c r="U122" s="19">
        <f>VLOOKUP($B122,'[3]table2groupgl_Pivot (2)'!$B$2:$N$151,4)</f>
        <v>278451.20000000001</v>
      </c>
      <c r="V122" s="19">
        <f>VLOOKUP($B122,'[3]table2groupgl_Pivot (2)'!$B$2:$N$151,9)</f>
        <v>0</v>
      </c>
      <c r="W122" s="19">
        <f>VLOOKUP($B122,'[3]table2groupgl_Pivot (2)'!$B$2:$N$151,7)</f>
        <v>48317.760000000002</v>
      </c>
      <c r="X122" s="19">
        <f t="shared" si="47"/>
        <v>6825463.580000001</v>
      </c>
      <c r="Y122" s="19">
        <f>R122+X122</f>
        <v>7256000.7400000012</v>
      </c>
      <c r="Z122" s="208">
        <f>(R122-F122)*100/F122</f>
        <v>0.49632965627875425</v>
      </c>
      <c r="AA122" s="208">
        <f>(X122-L122)*100/L122</f>
        <v>3.6935075500913466</v>
      </c>
      <c r="AB122" s="208">
        <f>(Y122-M122)*100/M122</f>
        <v>3.4981354925476538</v>
      </c>
      <c r="AC122" s="12" t="s">
        <v>1409</v>
      </c>
    </row>
    <row r="123" spans="1:29" hidden="1" x14ac:dyDescent="0.55000000000000004">
      <c r="A123" s="271" t="s">
        <v>1242</v>
      </c>
      <c r="B123" s="102" t="str">
        <f t="shared" si="21"/>
        <v>050</v>
      </c>
      <c r="C123" s="19">
        <v>3030249.16</v>
      </c>
      <c r="D123" s="19">
        <v>239237.81</v>
      </c>
      <c r="E123" s="19">
        <v>0</v>
      </c>
      <c r="F123" s="19">
        <f t="shared" si="44"/>
        <v>239237.81</v>
      </c>
      <c r="G123" s="19">
        <v>1029687.27</v>
      </c>
      <c r="H123" s="19">
        <v>364857</v>
      </c>
      <c r="I123" s="19">
        <v>84447.5</v>
      </c>
      <c r="J123" s="19">
        <v>268900</v>
      </c>
      <c r="K123" s="19">
        <v>0</v>
      </c>
      <c r="L123" s="19">
        <f t="shared" si="45"/>
        <v>1747891.77</v>
      </c>
      <c r="M123" s="19">
        <f>F123+L123</f>
        <v>1987129.58</v>
      </c>
      <c r="N123" s="438" t="s">
        <v>393</v>
      </c>
      <c r="O123" s="444">
        <f>VLOOKUP($B123,'[3]table2groupgl_Pivot (2)'!$B$2:$N$151,2)</f>
        <v>3368832.71</v>
      </c>
      <c r="P123" s="19">
        <f>VLOOKUP($B123,'[3]table2groupgl_Pivot (2)'!$B$2:$N$151,6)</f>
        <v>333530.16000000003</v>
      </c>
      <c r="Q123" s="19">
        <f>VLOOKUP($B123,'[3]table2groupgl_Pivot (2)'!$B$2:$N$151,8)</f>
        <v>12</v>
      </c>
      <c r="R123" s="19">
        <f t="shared" si="46"/>
        <v>333542.16000000003</v>
      </c>
      <c r="S123" s="19">
        <f>VLOOKUP($B123,'[3]table2groupgl_Pivot (2)'!$B$2:$N$151,5)</f>
        <v>1060313.5</v>
      </c>
      <c r="T123" s="19">
        <f>VLOOKUP($B123,'[3]table2groupgl_Pivot (2)'!$B$2:$N$151,3)</f>
        <v>398120</v>
      </c>
      <c r="U123" s="19">
        <f>VLOOKUP($B123,'[3]table2groupgl_Pivot (2)'!$B$2:$N$151,4)</f>
        <v>153127</v>
      </c>
      <c r="V123" s="19">
        <f>VLOOKUP($B123,'[3]table2groupgl_Pivot (2)'!$B$2:$N$151,9)</f>
        <v>0</v>
      </c>
      <c r="W123" s="19">
        <f>VLOOKUP($B123,'[3]table2groupgl_Pivot (2)'!$B$2:$N$151,7)</f>
        <v>0</v>
      </c>
      <c r="X123" s="19">
        <f t="shared" si="47"/>
        <v>1611560.5</v>
      </c>
      <c r="Y123" s="19">
        <f>R123+X123</f>
        <v>1945102.6600000001</v>
      </c>
      <c r="Z123" s="208">
        <f>(R123-F123)*100/F123</f>
        <v>39.418664633320311</v>
      </c>
      <c r="AA123" s="208">
        <f>(X123-L123)*100/L123</f>
        <v>-7.7997546724532043</v>
      </c>
      <c r="AB123" s="208">
        <f>(Y123-M123)*100/M123</f>
        <v>-2.1149561872054625</v>
      </c>
      <c r="AC123" s="12" t="s">
        <v>1409</v>
      </c>
    </row>
    <row r="124" spans="1:29" hidden="1" x14ac:dyDescent="0.55000000000000004">
      <c r="A124" s="271" t="s">
        <v>1243</v>
      </c>
      <c r="B124" s="102" t="str">
        <f t="shared" si="21"/>
        <v>056</v>
      </c>
      <c r="C124" s="19">
        <v>2810102</v>
      </c>
      <c r="D124" s="19">
        <v>407159.69</v>
      </c>
      <c r="E124" s="19">
        <v>0</v>
      </c>
      <c r="F124" s="19">
        <f t="shared" si="44"/>
        <v>407159.69</v>
      </c>
      <c r="G124" s="19">
        <v>1451952.26</v>
      </c>
      <c r="H124" s="19">
        <v>27560</v>
      </c>
      <c r="I124" s="19">
        <v>164470</v>
      </c>
      <c r="J124" s="19">
        <v>10000</v>
      </c>
      <c r="K124" s="19">
        <v>0</v>
      </c>
      <c r="L124" s="19">
        <f t="shared" si="45"/>
        <v>1653982.26</v>
      </c>
      <c r="M124" s="19">
        <f>F124+L124</f>
        <v>2061141.95</v>
      </c>
      <c r="N124" s="438" t="s">
        <v>387</v>
      </c>
      <c r="O124" s="444">
        <f>VLOOKUP($B124,'[3]table2groupgl_Pivot (2)'!$B$2:$N$151,2)</f>
        <v>2969624.59</v>
      </c>
      <c r="P124" s="19">
        <f>VLOOKUP($B124,'[3]table2groupgl_Pivot (2)'!$B$2:$N$151,6)</f>
        <v>298312.78999999998</v>
      </c>
      <c r="Q124" s="19">
        <f>VLOOKUP($B124,'[3]table2groupgl_Pivot (2)'!$B$2:$N$151,8)</f>
        <v>0</v>
      </c>
      <c r="R124" s="19">
        <f t="shared" si="46"/>
        <v>298312.78999999998</v>
      </c>
      <c r="S124" s="19">
        <f>VLOOKUP($B124,'[3]table2groupgl_Pivot (2)'!$B$2:$N$151,5)</f>
        <v>1413780.76</v>
      </c>
      <c r="T124" s="19">
        <f>VLOOKUP($B124,'[3]table2groupgl_Pivot (2)'!$B$2:$N$151,3)</f>
        <v>66434</v>
      </c>
      <c r="U124" s="19">
        <f>VLOOKUP($B124,'[3]table2groupgl_Pivot (2)'!$B$2:$N$151,4)</f>
        <v>157199</v>
      </c>
      <c r="V124" s="19">
        <f>VLOOKUP($B124,'[3]table2groupgl_Pivot (2)'!$B$2:$N$151,9)</f>
        <v>0</v>
      </c>
      <c r="W124" s="19">
        <f>VLOOKUP($B124,'[3]table2groupgl_Pivot (2)'!$B$2:$N$151,7)</f>
        <v>0</v>
      </c>
      <c r="X124" s="19">
        <f t="shared" si="47"/>
        <v>1637413.76</v>
      </c>
      <c r="Y124" s="19">
        <f>R124+X124</f>
        <v>1935726.55</v>
      </c>
      <c r="Z124" s="208">
        <f>(R124-F124)*100/F124</f>
        <v>-26.733221061249953</v>
      </c>
      <c r="AA124" s="208">
        <f>(X124-L124)*100/L124</f>
        <v>-1.0017338396362243</v>
      </c>
      <c r="AB124" s="208">
        <f>(Y124-M124)*100/M124</f>
        <v>-6.084753163167627</v>
      </c>
      <c r="AC124" s="12" t="s">
        <v>1409</v>
      </c>
    </row>
    <row r="125" spans="1:29" hidden="1" x14ac:dyDescent="0.55000000000000004">
      <c r="A125" s="271" t="s">
        <v>1244</v>
      </c>
      <c r="B125" s="102" t="str">
        <f t="shared" si="21"/>
        <v>057</v>
      </c>
      <c r="C125" s="19">
        <v>6520698.1999999993</v>
      </c>
      <c r="D125" s="19">
        <v>1137316.3499999999</v>
      </c>
      <c r="E125" s="19">
        <v>4</v>
      </c>
      <c r="F125" s="19">
        <f t="shared" si="44"/>
        <v>1137320.3499999999</v>
      </c>
      <c r="G125" s="19">
        <v>6980795.1299999999</v>
      </c>
      <c r="H125" s="19">
        <v>255925.94999999998</v>
      </c>
      <c r="I125" s="19">
        <v>185859</v>
      </c>
      <c r="J125" s="19">
        <v>0</v>
      </c>
      <c r="K125" s="19">
        <v>0</v>
      </c>
      <c r="L125" s="19">
        <f t="shared" si="45"/>
        <v>7422580.0800000001</v>
      </c>
      <c r="M125" s="19">
        <f>F125+L125</f>
        <v>8559900.4299999997</v>
      </c>
      <c r="N125" s="438" t="s">
        <v>394</v>
      </c>
      <c r="O125" s="444">
        <f>VLOOKUP($B125,'[3]table2groupgl_Pivot (2)'!$B$2:$N$151,2)</f>
        <v>6417703.5</v>
      </c>
      <c r="P125" s="19">
        <f>VLOOKUP($B125,'[3]table2groupgl_Pivot (2)'!$B$2:$N$151,6)</f>
        <v>1337052.0099999998</v>
      </c>
      <c r="Q125" s="19">
        <f>VLOOKUP($B125,'[3]table2groupgl_Pivot (2)'!$B$2:$N$151,8)</f>
        <v>3</v>
      </c>
      <c r="R125" s="19">
        <f t="shared" si="46"/>
        <v>1337055.0099999998</v>
      </c>
      <c r="S125" s="19">
        <f>VLOOKUP($B125,'[3]table2groupgl_Pivot (2)'!$B$2:$N$151,5)</f>
        <v>7560723.2199999997</v>
      </c>
      <c r="T125" s="19">
        <f>VLOOKUP($B125,'[3]table2groupgl_Pivot (2)'!$B$2:$N$151,3)</f>
        <v>179209.5</v>
      </c>
      <c r="U125" s="19">
        <f>VLOOKUP($B125,'[3]table2groupgl_Pivot (2)'!$B$2:$N$151,4)</f>
        <v>222441.8</v>
      </c>
      <c r="V125" s="19">
        <f>VLOOKUP($B125,'[3]table2groupgl_Pivot (2)'!$B$2:$N$151,9)</f>
        <v>0</v>
      </c>
      <c r="W125" s="19">
        <f>VLOOKUP($B125,'[3]table2groupgl_Pivot (2)'!$B$2:$N$151,7)</f>
        <v>0</v>
      </c>
      <c r="X125" s="19">
        <f t="shared" si="47"/>
        <v>7962374.5199999996</v>
      </c>
      <c r="Y125" s="19">
        <f>R125+X125</f>
        <v>9299429.5299999993</v>
      </c>
      <c r="Z125" s="208">
        <f>(R125-F125)*100/F125</f>
        <v>17.561864605693547</v>
      </c>
      <c r="AA125" s="208">
        <f>(X125-L125)*100/L125</f>
        <v>7.2723289500704107</v>
      </c>
      <c r="AB125" s="208">
        <f>(Y125-M125)*100/M125</f>
        <v>8.6394591391292597</v>
      </c>
      <c r="AC125" s="12" t="s">
        <v>1409</v>
      </c>
    </row>
    <row r="126" spans="1:29" hidden="1" x14ac:dyDescent="0.55000000000000004">
      <c r="A126" s="271" t="s">
        <v>1245</v>
      </c>
      <c r="B126" s="102" t="str">
        <f t="shared" si="21"/>
        <v>058</v>
      </c>
      <c r="C126" s="19">
        <v>3636970.7</v>
      </c>
      <c r="D126" s="19">
        <v>313279.52</v>
      </c>
      <c r="E126" s="19">
        <v>7</v>
      </c>
      <c r="F126" s="19">
        <f t="shared" si="44"/>
        <v>313286.52</v>
      </c>
      <c r="G126" s="19">
        <v>1523243.7400000002</v>
      </c>
      <c r="H126" s="19">
        <v>21800</v>
      </c>
      <c r="I126" s="19">
        <v>101522</v>
      </c>
      <c r="J126" s="19">
        <v>70000</v>
      </c>
      <c r="K126" s="19">
        <v>0</v>
      </c>
      <c r="L126" s="19">
        <f t="shared" si="45"/>
        <v>1716565.7400000002</v>
      </c>
      <c r="M126" s="19">
        <f>F126+L126</f>
        <v>2029852.2600000002</v>
      </c>
      <c r="N126" s="438"/>
      <c r="O126" s="444">
        <f>VLOOKUP($B126,'[3]table2groupgl_Pivot (2)'!$B$2:$N$151,2)</f>
        <v>4567570.7</v>
      </c>
      <c r="P126" s="19">
        <f>VLOOKUP($B126,'[3]table2groupgl_Pivot (2)'!$B$2:$N$151,6)</f>
        <v>328018.62</v>
      </c>
      <c r="Q126" s="19">
        <f>VLOOKUP($B126,'[3]table2groupgl_Pivot (2)'!$B$2:$N$151,8)</f>
        <v>0</v>
      </c>
      <c r="R126" s="19">
        <f t="shared" si="46"/>
        <v>328018.62</v>
      </c>
      <c r="S126" s="19">
        <f>VLOOKUP($B126,'[3]table2groupgl_Pivot (2)'!$B$2:$N$151,5)</f>
        <v>1541821.8499999999</v>
      </c>
      <c r="T126" s="19">
        <f>VLOOKUP($B126,'[3]table2groupgl_Pivot (2)'!$B$2:$N$151,3)</f>
        <v>59550</v>
      </c>
      <c r="U126" s="19">
        <f>VLOOKUP($B126,'[3]table2groupgl_Pivot (2)'!$B$2:$N$151,4)</f>
        <v>113992</v>
      </c>
      <c r="V126" s="19">
        <f>VLOOKUP($B126,'[3]table2groupgl_Pivot (2)'!$B$2:$N$151,9)</f>
        <v>0</v>
      </c>
      <c r="W126" s="19">
        <f>VLOOKUP($B126,'[3]table2groupgl_Pivot (2)'!$B$2:$N$151,7)</f>
        <v>0</v>
      </c>
      <c r="X126" s="19">
        <f t="shared" si="47"/>
        <v>1715363.8499999999</v>
      </c>
      <c r="Y126" s="19">
        <f>R126+X126</f>
        <v>2043382.4699999997</v>
      </c>
      <c r="Z126" s="208">
        <f>(R126-F126)*100/F126</f>
        <v>4.7024366065925776</v>
      </c>
      <c r="AA126" s="208">
        <f>(X126-L126)*100/L126</f>
        <v>-7.0017126171955588E-2</v>
      </c>
      <c r="AB126" s="208">
        <f>(Y126-M126)*100/M126</f>
        <v>0.66656131909814442</v>
      </c>
      <c r="AC126" s="12" t="s">
        <v>1409</v>
      </c>
    </row>
    <row r="127" spans="1:29" x14ac:dyDescent="0.55000000000000004">
      <c r="A127" s="271" t="s">
        <v>1246</v>
      </c>
      <c r="B127" s="102" t="str">
        <f t="shared" si="21"/>
        <v>061</v>
      </c>
      <c r="C127" s="19">
        <v>4343204</v>
      </c>
      <c r="D127" s="19">
        <v>159174.71</v>
      </c>
      <c r="E127" s="19">
        <v>0</v>
      </c>
      <c r="F127" s="19">
        <f t="shared" si="44"/>
        <v>159174.71</v>
      </c>
      <c r="G127" s="19">
        <v>1231940.99</v>
      </c>
      <c r="H127" s="19">
        <v>46155</v>
      </c>
      <c r="I127" s="19">
        <v>133788</v>
      </c>
      <c r="J127" s="19">
        <v>60000</v>
      </c>
      <c r="K127" s="19">
        <v>0</v>
      </c>
      <c r="L127" s="19">
        <f t="shared" si="45"/>
        <v>1471883.99</v>
      </c>
      <c r="M127" s="19">
        <f>F127+L127</f>
        <v>1631058.7</v>
      </c>
      <c r="N127" s="438" t="s">
        <v>109</v>
      </c>
      <c r="O127" s="444">
        <f>VLOOKUP($B127,'[3]table2groupgl_Pivot (2)'!$B$2:$N$151,2)</f>
        <v>3794477</v>
      </c>
      <c r="P127" s="19">
        <f>VLOOKUP($B127,'[3]table2groupgl_Pivot (2)'!$B$2:$N$151,6)</f>
        <v>284773.95999999996</v>
      </c>
      <c r="Q127" s="19">
        <f>VLOOKUP($B127,'[3]table2groupgl_Pivot (2)'!$B$2:$N$151,8)</f>
        <v>0</v>
      </c>
      <c r="R127" s="19">
        <f t="shared" si="46"/>
        <v>284773.95999999996</v>
      </c>
      <c r="S127" s="19">
        <f>VLOOKUP($B127,'[3]table2groupgl_Pivot (2)'!$B$2:$N$151,5)</f>
        <v>1637206.6400000001</v>
      </c>
      <c r="T127" s="19">
        <f>VLOOKUP($B127,'[3]table2groupgl_Pivot (2)'!$B$2:$N$151,3)</f>
        <v>118510</v>
      </c>
      <c r="U127" s="19">
        <f>VLOOKUP($B127,'[3]table2groupgl_Pivot (2)'!$B$2:$N$151,4)</f>
        <v>149176.79999999999</v>
      </c>
      <c r="V127" s="19">
        <f>VLOOKUP($B127,'[3]table2groupgl_Pivot (2)'!$B$2:$N$151,9)</f>
        <v>0</v>
      </c>
      <c r="W127" s="19">
        <f>VLOOKUP($B127,'[3]table2groupgl_Pivot (2)'!$B$2:$N$151,7)</f>
        <v>0</v>
      </c>
      <c r="X127" s="19">
        <f t="shared" si="47"/>
        <v>1904893.4400000002</v>
      </c>
      <c r="Y127" s="19">
        <f>R127+X127</f>
        <v>2189667.4000000004</v>
      </c>
      <c r="Z127" s="208">
        <f>(R127-F127)*100/F127</f>
        <v>78.906536094835644</v>
      </c>
      <c r="AA127" s="208">
        <f>(X127-L127)*100/L127</f>
        <v>29.418721376268259</v>
      </c>
      <c r="AB127" s="208">
        <f>(Y127-M127)*100/M127</f>
        <v>34.248227853479492</v>
      </c>
      <c r="AC127" s="12" t="s">
        <v>1409</v>
      </c>
    </row>
    <row r="128" spans="1:29" hidden="1" x14ac:dyDescent="0.55000000000000004">
      <c r="A128" s="271" t="s">
        <v>1247</v>
      </c>
      <c r="B128" s="102" t="str">
        <f t="shared" si="21"/>
        <v>063</v>
      </c>
      <c r="C128" s="19">
        <v>3518312.6</v>
      </c>
      <c r="D128" s="19">
        <v>269779.46999999997</v>
      </c>
      <c r="E128" s="19">
        <v>4</v>
      </c>
      <c r="F128" s="19">
        <f t="shared" si="44"/>
        <v>269783.46999999997</v>
      </c>
      <c r="G128" s="19">
        <v>2556761.8200000003</v>
      </c>
      <c r="H128" s="19">
        <v>174380</v>
      </c>
      <c r="I128" s="19">
        <v>129160</v>
      </c>
      <c r="J128" s="19">
        <v>30000</v>
      </c>
      <c r="K128" s="19">
        <v>0</v>
      </c>
      <c r="L128" s="19">
        <f t="shared" si="45"/>
        <v>2890301.8200000003</v>
      </c>
      <c r="M128" s="19">
        <f>F128+L128</f>
        <v>3160085.29</v>
      </c>
      <c r="N128" s="438" t="s">
        <v>357</v>
      </c>
      <c r="O128" s="444">
        <f>VLOOKUP($B128,'[3]table2groupgl_Pivot (2)'!$B$2:$N$151,2)</f>
        <v>3996101.2199999997</v>
      </c>
      <c r="P128" s="19">
        <f>VLOOKUP($B128,'[3]table2groupgl_Pivot (2)'!$B$2:$N$151,6)</f>
        <v>290759.49000000005</v>
      </c>
      <c r="Q128" s="19">
        <f>VLOOKUP($B128,'[3]table2groupgl_Pivot (2)'!$B$2:$N$151,8)</f>
        <v>0</v>
      </c>
      <c r="R128" s="19">
        <f t="shared" si="46"/>
        <v>290759.49000000005</v>
      </c>
      <c r="S128" s="19">
        <f>VLOOKUP($B128,'[3]table2groupgl_Pivot (2)'!$B$2:$N$151,5)</f>
        <v>2759040.95</v>
      </c>
      <c r="T128" s="19">
        <f>VLOOKUP($B128,'[3]table2groupgl_Pivot (2)'!$B$2:$N$151,3)</f>
        <v>99795</v>
      </c>
      <c r="U128" s="19">
        <f>VLOOKUP($B128,'[3]table2groupgl_Pivot (2)'!$B$2:$N$151,4)</f>
        <v>116738</v>
      </c>
      <c r="V128" s="19">
        <f>VLOOKUP($B128,'[3]table2groupgl_Pivot (2)'!$B$2:$N$151,9)</f>
        <v>0</v>
      </c>
      <c r="W128" s="19">
        <f>VLOOKUP($B128,'[3]table2groupgl_Pivot (2)'!$B$2:$N$151,7)</f>
        <v>0</v>
      </c>
      <c r="X128" s="19">
        <f t="shared" si="47"/>
        <v>2975573.95</v>
      </c>
      <c r="Y128" s="19">
        <f>R128+X128</f>
        <v>3266333.4400000004</v>
      </c>
      <c r="Z128" s="208">
        <f>(R128-F128)*100/F128</f>
        <v>7.7751316639229513</v>
      </c>
      <c r="AA128" s="208">
        <f>(X128-L128)*100/L128</f>
        <v>2.950284617680512</v>
      </c>
      <c r="AB128" s="208">
        <f>(Y128-M128)*100/M128</f>
        <v>3.3621924805706866</v>
      </c>
      <c r="AC128" s="12" t="s">
        <v>1409</v>
      </c>
    </row>
    <row r="129" spans="1:29" hidden="1" x14ac:dyDescent="0.55000000000000004">
      <c r="A129" s="271" t="s">
        <v>1248</v>
      </c>
      <c r="B129" s="102" t="str">
        <f t="shared" si="21"/>
        <v>064</v>
      </c>
      <c r="C129" s="19">
        <v>3355251</v>
      </c>
      <c r="D129" s="19">
        <v>640493</v>
      </c>
      <c r="E129" s="19">
        <v>0</v>
      </c>
      <c r="F129" s="19">
        <f t="shared" si="44"/>
        <v>640493</v>
      </c>
      <c r="G129" s="19">
        <v>2227953.4799999995</v>
      </c>
      <c r="H129" s="19">
        <v>198450</v>
      </c>
      <c r="I129" s="19">
        <v>214430</v>
      </c>
      <c r="J129" s="19">
        <v>0</v>
      </c>
      <c r="K129" s="19">
        <v>0</v>
      </c>
      <c r="L129" s="19">
        <f t="shared" si="45"/>
        <v>2640833.4799999995</v>
      </c>
      <c r="M129" s="19">
        <f>F129+L129</f>
        <v>3281326.4799999995</v>
      </c>
      <c r="N129" s="438" t="s">
        <v>405</v>
      </c>
      <c r="O129" s="444">
        <f>VLOOKUP($B129,'[3]table2groupgl_Pivot (2)'!$B$2:$N$151,2)</f>
        <v>3428995.85</v>
      </c>
      <c r="P129" s="19">
        <f>VLOOKUP($B129,'[3]table2groupgl_Pivot (2)'!$B$2:$N$151,6)</f>
        <v>596559.25</v>
      </c>
      <c r="Q129" s="19">
        <f>VLOOKUP($B129,'[3]table2groupgl_Pivot (2)'!$B$2:$N$151,8)</f>
        <v>0</v>
      </c>
      <c r="R129" s="19">
        <f t="shared" si="46"/>
        <v>596559.25</v>
      </c>
      <c r="S129" s="19">
        <f>VLOOKUP($B129,'[3]table2groupgl_Pivot (2)'!$B$2:$N$151,5)</f>
        <v>2139644.6</v>
      </c>
      <c r="T129" s="19">
        <f>VLOOKUP($B129,'[3]table2groupgl_Pivot (2)'!$B$2:$N$151,3)</f>
        <v>112241</v>
      </c>
      <c r="U129" s="19">
        <f>VLOOKUP($B129,'[3]table2groupgl_Pivot (2)'!$B$2:$N$151,4)</f>
        <v>180069</v>
      </c>
      <c r="V129" s="19">
        <f>VLOOKUP($B129,'[3]table2groupgl_Pivot (2)'!$B$2:$N$151,9)</f>
        <v>0</v>
      </c>
      <c r="W129" s="19">
        <f>VLOOKUP($B129,'[3]table2groupgl_Pivot (2)'!$B$2:$N$151,7)</f>
        <v>0</v>
      </c>
      <c r="X129" s="19">
        <f t="shared" si="47"/>
        <v>2431954.6</v>
      </c>
      <c r="Y129" s="19">
        <f>R129+X129</f>
        <v>3028513.85</v>
      </c>
      <c r="Z129" s="208">
        <f>(R129-F129)*100/F129</f>
        <v>-6.8593645832194889</v>
      </c>
      <c r="AA129" s="208">
        <f>(X129-L129)*100/L129</f>
        <v>-7.9095816370822227</v>
      </c>
      <c r="AB129" s="208">
        <f>(Y129-M129)*100/M129</f>
        <v>-7.7045862867019386</v>
      </c>
      <c r="AC129" s="12" t="s">
        <v>1409</v>
      </c>
    </row>
    <row r="130" spans="1:29" hidden="1" x14ac:dyDescent="0.55000000000000004">
      <c r="A130" s="271" t="s">
        <v>1249</v>
      </c>
      <c r="B130" s="102" t="str">
        <f t="shared" si="21"/>
        <v>073</v>
      </c>
      <c r="C130" s="19">
        <v>3591035.49</v>
      </c>
      <c r="D130" s="19">
        <v>385179.36</v>
      </c>
      <c r="E130" s="19">
        <v>0</v>
      </c>
      <c r="F130" s="19">
        <f t="shared" si="44"/>
        <v>385179.36</v>
      </c>
      <c r="G130" s="19">
        <v>2510190.9500000002</v>
      </c>
      <c r="H130" s="19">
        <v>17700</v>
      </c>
      <c r="I130" s="19">
        <v>103934</v>
      </c>
      <c r="J130" s="19">
        <v>0</v>
      </c>
      <c r="K130" s="19">
        <v>0</v>
      </c>
      <c r="L130" s="19">
        <f t="shared" si="45"/>
        <v>2631824.9500000002</v>
      </c>
      <c r="M130" s="19">
        <f>F130+L130</f>
        <v>3017004.31</v>
      </c>
      <c r="N130" s="438" t="s">
        <v>359</v>
      </c>
      <c r="O130" s="444">
        <f>VLOOKUP($B130,'[3]table2groupgl_Pivot (2)'!$B$2:$N$151,2)</f>
        <v>2733982.92</v>
      </c>
      <c r="P130" s="19">
        <f>VLOOKUP($B130,'[3]table2groupgl_Pivot (2)'!$B$2:$N$151,6)</f>
        <v>407873.44</v>
      </c>
      <c r="Q130" s="19">
        <f>VLOOKUP($B130,'[3]table2groupgl_Pivot (2)'!$B$2:$N$151,8)</f>
        <v>0</v>
      </c>
      <c r="R130" s="19">
        <f t="shared" si="46"/>
        <v>407873.44</v>
      </c>
      <c r="S130" s="19">
        <f>VLOOKUP($B130,'[3]table2groupgl_Pivot (2)'!$B$2:$N$151,5)</f>
        <v>2775944.8</v>
      </c>
      <c r="T130" s="19">
        <f>VLOOKUP($B130,'[3]table2groupgl_Pivot (2)'!$B$2:$N$151,3)</f>
        <v>25200</v>
      </c>
      <c r="U130" s="19">
        <f>VLOOKUP($B130,'[3]table2groupgl_Pivot (2)'!$B$2:$N$151,4)</f>
        <v>128900</v>
      </c>
      <c r="V130" s="19">
        <f>VLOOKUP($B130,'[3]table2groupgl_Pivot (2)'!$B$2:$N$151,9)</f>
        <v>0</v>
      </c>
      <c r="W130" s="19">
        <f>VLOOKUP($B130,'[3]table2groupgl_Pivot (2)'!$B$2:$N$151,7)</f>
        <v>0</v>
      </c>
      <c r="X130" s="19">
        <f t="shared" si="47"/>
        <v>2930044.8</v>
      </c>
      <c r="Y130" s="19">
        <f>R130+X130</f>
        <v>3337918.2399999998</v>
      </c>
      <c r="Z130" s="208">
        <f>(R130-F130)*100/F130</f>
        <v>5.8918214101607154</v>
      </c>
      <c r="AA130" s="208">
        <f>(X130-L130)*100/L130</f>
        <v>11.331295039208424</v>
      </c>
      <c r="AB130" s="208">
        <f>(Y130-M130)*100/M130</f>
        <v>10.636840290095565</v>
      </c>
      <c r="AC130" s="12" t="s">
        <v>1409</v>
      </c>
    </row>
    <row r="131" spans="1:29" hidden="1" x14ac:dyDescent="0.55000000000000004">
      <c r="A131" s="271" t="s">
        <v>1250</v>
      </c>
      <c r="B131" s="102" t="str">
        <f t="shared" si="21"/>
        <v>077</v>
      </c>
      <c r="C131" s="19">
        <v>3328649.5</v>
      </c>
      <c r="D131" s="19">
        <v>341047.09999999992</v>
      </c>
      <c r="E131" s="19">
        <v>5</v>
      </c>
      <c r="F131" s="19">
        <f t="shared" si="44"/>
        <v>341052.09999999992</v>
      </c>
      <c r="G131" s="19">
        <v>3117138.8099999996</v>
      </c>
      <c r="H131" s="19">
        <v>74252</v>
      </c>
      <c r="I131" s="19">
        <v>162148</v>
      </c>
      <c r="J131" s="19">
        <v>40000</v>
      </c>
      <c r="K131" s="19">
        <v>0</v>
      </c>
      <c r="L131" s="19">
        <f t="shared" si="45"/>
        <v>3393538.8099999996</v>
      </c>
      <c r="M131" s="19">
        <f>F131+L131</f>
        <v>3734590.9099999997</v>
      </c>
      <c r="N131" s="438" t="s">
        <v>376</v>
      </c>
      <c r="O131" s="444">
        <f>VLOOKUP($B131,'[3]table2groupgl_Pivot (2)'!$B$2:$N$151,2)</f>
        <v>3062799.5</v>
      </c>
      <c r="P131" s="19">
        <f>VLOOKUP($B131,'[3]table2groupgl_Pivot (2)'!$B$2:$N$151,6)</f>
        <v>367690.40999999986</v>
      </c>
      <c r="Q131" s="19">
        <f>VLOOKUP($B131,'[3]table2groupgl_Pivot (2)'!$B$2:$N$151,8)</f>
        <v>0</v>
      </c>
      <c r="R131" s="19">
        <f t="shared" si="46"/>
        <v>367690.40999999986</v>
      </c>
      <c r="S131" s="19">
        <f>VLOOKUP($B131,'[3]table2groupgl_Pivot (2)'!$B$2:$N$151,5)</f>
        <v>3079120.67</v>
      </c>
      <c r="T131" s="19">
        <f>VLOOKUP($B131,'[3]table2groupgl_Pivot (2)'!$B$2:$N$151,3)</f>
        <v>111340</v>
      </c>
      <c r="U131" s="19">
        <f>VLOOKUP($B131,'[3]table2groupgl_Pivot (2)'!$B$2:$N$151,4)</f>
        <v>152749</v>
      </c>
      <c r="V131" s="19">
        <f>VLOOKUP($B131,'[3]table2groupgl_Pivot (2)'!$B$2:$N$151,9)</f>
        <v>0</v>
      </c>
      <c r="W131" s="19">
        <f>VLOOKUP($B131,'[3]table2groupgl_Pivot (2)'!$B$2:$N$151,7)</f>
        <v>0</v>
      </c>
      <c r="X131" s="19">
        <f t="shared" si="47"/>
        <v>3343209.67</v>
      </c>
      <c r="Y131" s="19">
        <f>R131+X131</f>
        <v>3710900.0799999996</v>
      </c>
      <c r="Z131" s="208">
        <f>(R131-F131)*100/F131</f>
        <v>7.810627760392018</v>
      </c>
      <c r="AA131" s="208">
        <f>(X131-L131)*100/L131</f>
        <v>-1.4830872083057058</v>
      </c>
      <c r="AB131" s="208">
        <f>(Y131-M131)*100/M131</f>
        <v>-0.63436211812554533</v>
      </c>
      <c r="AC131" s="12" t="s">
        <v>1409</v>
      </c>
    </row>
    <row r="132" spans="1:29" hidden="1" x14ac:dyDescent="0.55000000000000004">
      <c r="A132" s="271" t="s">
        <v>1251</v>
      </c>
      <c r="B132" s="102" t="str">
        <f t="shared" si="21"/>
        <v>081</v>
      </c>
      <c r="C132" s="19">
        <v>3361321.49</v>
      </c>
      <c r="D132" s="19">
        <v>912141.4099999998</v>
      </c>
      <c r="E132" s="19">
        <v>14</v>
      </c>
      <c r="F132" s="19">
        <f t="shared" si="44"/>
        <v>912155.4099999998</v>
      </c>
      <c r="G132" s="19">
        <v>2120388.71</v>
      </c>
      <c r="H132" s="19">
        <v>105811.98999999999</v>
      </c>
      <c r="I132" s="19">
        <v>89287.48000000001</v>
      </c>
      <c r="J132" s="19">
        <v>20000</v>
      </c>
      <c r="K132" s="19">
        <v>0</v>
      </c>
      <c r="L132" s="19">
        <f t="shared" si="45"/>
        <v>2335488.1800000002</v>
      </c>
      <c r="M132" s="19">
        <f>F132+L132</f>
        <v>3247643.59</v>
      </c>
      <c r="N132" s="438" t="s">
        <v>367</v>
      </c>
      <c r="O132" s="444">
        <f>VLOOKUP($B132,'[3]table2groupgl_Pivot (2)'!$B$2:$N$151,2)</f>
        <v>3485906.7199999997</v>
      </c>
      <c r="P132" s="19">
        <f>VLOOKUP($B132,'[3]table2groupgl_Pivot (2)'!$B$2:$N$151,6)</f>
        <v>901495.18</v>
      </c>
      <c r="Q132" s="19">
        <f>VLOOKUP($B132,'[3]table2groupgl_Pivot (2)'!$B$2:$N$151,8)</f>
        <v>0</v>
      </c>
      <c r="R132" s="19">
        <f t="shared" si="46"/>
        <v>901495.18</v>
      </c>
      <c r="S132" s="19">
        <f>VLOOKUP($B132,'[3]table2groupgl_Pivot (2)'!$B$2:$N$151,5)</f>
        <v>1847640</v>
      </c>
      <c r="T132" s="19">
        <f>VLOOKUP($B132,'[3]table2groupgl_Pivot (2)'!$B$2:$N$151,3)</f>
        <v>73499.62</v>
      </c>
      <c r="U132" s="19">
        <f>VLOOKUP($B132,'[3]table2groupgl_Pivot (2)'!$B$2:$N$151,4)</f>
        <v>147148.35999999999</v>
      </c>
      <c r="V132" s="19">
        <f>VLOOKUP($B132,'[3]table2groupgl_Pivot (2)'!$B$2:$N$151,9)</f>
        <v>0</v>
      </c>
      <c r="W132" s="19">
        <f>VLOOKUP($B132,'[3]table2groupgl_Pivot (2)'!$B$2:$N$151,7)</f>
        <v>0</v>
      </c>
      <c r="X132" s="19">
        <f t="shared" si="47"/>
        <v>2068287.98</v>
      </c>
      <c r="Y132" s="19">
        <f>R132+X132</f>
        <v>2969783.16</v>
      </c>
      <c r="Z132" s="208">
        <f>(R132-F132)*100/F132</f>
        <v>-1.1686857177111685</v>
      </c>
      <c r="AA132" s="208">
        <f>(X132-L132)*100/L132</f>
        <v>-11.440871432712632</v>
      </c>
      <c r="AB132" s="208">
        <f>(Y132-M132)*100/M132</f>
        <v>-8.5557550359151229</v>
      </c>
      <c r="AC132" s="12" t="s">
        <v>1409</v>
      </c>
    </row>
    <row r="133" spans="1:29" hidden="1" x14ac:dyDescent="0.55000000000000004">
      <c r="A133" s="271" t="s">
        <v>1252</v>
      </c>
      <c r="B133" s="102" t="str">
        <f t="shared" si="21"/>
        <v>082</v>
      </c>
      <c r="C133" s="19">
        <v>4702940.66</v>
      </c>
      <c r="D133" s="19">
        <v>346007.87</v>
      </c>
      <c r="E133" s="19">
        <v>0</v>
      </c>
      <c r="F133" s="19">
        <f t="shared" si="44"/>
        <v>346007.87</v>
      </c>
      <c r="G133" s="19">
        <v>2215843.91</v>
      </c>
      <c r="H133" s="19">
        <v>90342</v>
      </c>
      <c r="I133" s="19">
        <v>92377.66</v>
      </c>
      <c r="J133" s="19">
        <v>110000</v>
      </c>
      <c r="K133" s="19">
        <v>0</v>
      </c>
      <c r="L133" s="19">
        <f t="shared" si="45"/>
        <v>2508563.5700000003</v>
      </c>
      <c r="M133" s="19">
        <f>F133+L133</f>
        <v>2854571.4400000004</v>
      </c>
      <c r="N133" s="438" t="s">
        <v>84</v>
      </c>
      <c r="O133" s="444">
        <f>VLOOKUP($B133,'[3]table2groupgl_Pivot (2)'!$B$2:$N$151,2)</f>
        <v>4735025.5999999996</v>
      </c>
      <c r="P133" s="19">
        <f>VLOOKUP($B133,'[3]table2groupgl_Pivot (2)'!$B$2:$N$151,6)</f>
        <v>441882.1399999999</v>
      </c>
      <c r="Q133" s="19">
        <f>VLOOKUP($B133,'[3]table2groupgl_Pivot (2)'!$B$2:$N$151,8)</f>
        <v>0</v>
      </c>
      <c r="R133" s="19">
        <f t="shared" si="46"/>
        <v>441882.1399999999</v>
      </c>
      <c r="S133" s="19">
        <f>VLOOKUP($B133,'[3]table2groupgl_Pivot (2)'!$B$2:$N$151,5)</f>
        <v>2069936.7300000002</v>
      </c>
      <c r="T133" s="19">
        <f>VLOOKUP($B133,'[3]table2groupgl_Pivot (2)'!$B$2:$N$151,3)</f>
        <v>62581.859999999993</v>
      </c>
      <c r="U133" s="19">
        <f>VLOOKUP($B133,'[3]table2groupgl_Pivot (2)'!$B$2:$N$151,4)</f>
        <v>190678.73</v>
      </c>
      <c r="V133" s="19">
        <f>VLOOKUP($B133,'[3]table2groupgl_Pivot (2)'!$B$2:$N$151,9)</f>
        <v>0</v>
      </c>
      <c r="W133" s="19">
        <f>VLOOKUP($B133,'[3]table2groupgl_Pivot (2)'!$B$2:$N$151,7)</f>
        <v>0</v>
      </c>
      <c r="X133" s="19">
        <f t="shared" si="47"/>
        <v>2323197.3200000003</v>
      </c>
      <c r="Y133" s="19">
        <f>R133+X133</f>
        <v>2765079.46</v>
      </c>
      <c r="Z133" s="208">
        <f>(R133-F133)*100/F133</f>
        <v>27.708696336878091</v>
      </c>
      <c r="AA133" s="208">
        <f>(X133-L133)*100/L133</f>
        <v>-7.3893383535024384</v>
      </c>
      <c r="AB133" s="208">
        <f>(Y133-M133)*100/M133</f>
        <v>-3.1350408242016332</v>
      </c>
      <c r="AC133" s="12" t="s">
        <v>1409</v>
      </c>
    </row>
    <row r="134" spans="1:29" hidden="1" x14ac:dyDescent="0.55000000000000004">
      <c r="A134" s="271" t="s">
        <v>1253</v>
      </c>
      <c r="B134" s="102" t="str">
        <f t="shared" si="21"/>
        <v>086</v>
      </c>
      <c r="C134" s="19">
        <v>3976728.1700000004</v>
      </c>
      <c r="D134" s="19">
        <v>335747.05</v>
      </c>
      <c r="E134" s="19">
        <v>16</v>
      </c>
      <c r="F134" s="19">
        <f t="shared" si="44"/>
        <v>335763.05</v>
      </c>
      <c r="G134" s="19">
        <v>2993569.27</v>
      </c>
      <c r="H134" s="19">
        <v>64738</v>
      </c>
      <c r="I134" s="19">
        <v>162237.29999999999</v>
      </c>
      <c r="J134" s="19">
        <v>0</v>
      </c>
      <c r="K134" s="19">
        <v>0</v>
      </c>
      <c r="L134" s="19">
        <f t="shared" si="45"/>
        <v>3220544.57</v>
      </c>
      <c r="M134" s="19">
        <f>F134+L134</f>
        <v>3556307.6199999996</v>
      </c>
      <c r="N134" s="438" t="s">
        <v>81</v>
      </c>
      <c r="O134" s="444">
        <f>VLOOKUP($B134,'[3]table2groupgl_Pivot (2)'!$B$2:$N$151,2)</f>
        <v>4158754.2</v>
      </c>
      <c r="P134" s="19">
        <f>VLOOKUP($B134,'[3]table2groupgl_Pivot (2)'!$B$2:$N$151,6)</f>
        <v>461682.21999999991</v>
      </c>
      <c r="Q134" s="19">
        <f>VLOOKUP($B134,'[3]table2groupgl_Pivot (2)'!$B$2:$N$151,8)</f>
        <v>0</v>
      </c>
      <c r="R134" s="19">
        <f t="shared" si="46"/>
        <v>461682.21999999991</v>
      </c>
      <c r="S134" s="19">
        <f>VLOOKUP($B134,'[3]table2groupgl_Pivot (2)'!$B$2:$N$151,5)</f>
        <v>2939398.57</v>
      </c>
      <c r="T134" s="19">
        <f>VLOOKUP($B134,'[3]table2groupgl_Pivot (2)'!$B$2:$N$151,3)</f>
        <v>166100</v>
      </c>
      <c r="U134" s="19">
        <f>VLOOKUP($B134,'[3]table2groupgl_Pivot (2)'!$B$2:$N$151,4)</f>
        <v>185260</v>
      </c>
      <c r="V134" s="19">
        <f>VLOOKUP($B134,'[3]table2groupgl_Pivot (2)'!$B$2:$N$151,9)</f>
        <v>0</v>
      </c>
      <c r="W134" s="19">
        <f>VLOOKUP($B134,'[3]table2groupgl_Pivot (2)'!$B$2:$N$151,7)</f>
        <v>0</v>
      </c>
      <c r="X134" s="19">
        <f t="shared" si="47"/>
        <v>3290758.57</v>
      </c>
      <c r="Y134" s="19">
        <f>R134+X134</f>
        <v>3752440.7899999996</v>
      </c>
      <c r="Z134" s="208">
        <f>(R134-F134)*100/F134</f>
        <v>37.502390450646651</v>
      </c>
      <c r="AA134" s="208">
        <f>(X134-L134)*100/L134</f>
        <v>2.1801902899918568</v>
      </c>
      <c r="AB134" s="208">
        <f>(Y134-M134)*100/M134</f>
        <v>5.5150788671088007</v>
      </c>
      <c r="AC134" s="12" t="s">
        <v>1409</v>
      </c>
    </row>
    <row r="135" spans="1:29" hidden="1" x14ac:dyDescent="0.55000000000000004">
      <c r="A135" s="271" t="s">
        <v>1254</v>
      </c>
      <c r="B135" s="102" t="str">
        <f t="shared" si="21"/>
        <v>089</v>
      </c>
      <c r="C135" s="19">
        <v>4975779.0500000007</v>
      </c>
      <c r="D135" s="19">
        <v>476496.07999999996</v>
      </c>
      <c r="E135" s="19">
        <v>0</v>
      </c>
      <c r="F135" s="19">
        <f t="shared" si="44"/>
        <v>476496.07999999996</v>
      </c>
      <c r="G135" s="19">
        <v>2904927.57</v>
      </c>
      <c r="H135" s="19">
        <v>283780</v>
      </c>
      <c r="I135" s="19">
        <v>112700.92</v>
      </c>
      <c r="J135" s="19">
        <v>20000</v>
      </c>
      <c r="K135" s="19">
        <v>0</v>
      </c>
      <c r="L135" s="19">
        <f t="shared" si="45"/>
        <v>3321408.4899999998</v>
      </c>
      <c r="M135" s="19">
        <f>F135+L135</f>
        <v>3797904.57</v>
      </c>
      <c r="N135" s="438" t="s">
        <v>386</v>
      </c>
      <c r="O135" s="444">
        <f>VLOOKUP($B135,'[3]table2groupgl_Pivot (2)'!$B$2:$N$151,2)</f>
        <v>5701973.8000000007</v>
      </c>
      <c r="P135" s="19">
        <f>VLOOKUP($B135,'[3]table2groupgl_Pivot (2)'!$B$2:$N$151,6)</f>
        <v>531331.1100000001</v>
      </c>
      <c r="Q135" s="19">
        <f>VLOOKUP($B135,'[3]table2groupgl_Pivot (2)'!$B$2:$N$151,8)</f>
        <v>0</v>
      </c>
      <c r="R135" s="19">
        <f t="shared" si="46"/>
        <v>531331.1100000001</v>
      </c>
      <c r="S135" s="19">
        <f>VLOOKUP($B135,'[3]table2groupgl_Pivot (2)'!$B$2:$N$151,5)</f>
        <v>2997956.7699999996</v>
      </c>
      <c r="T135" s="19">
        <f>VLOOKUP($B135,'[3]table2groupgl_Pivot (2)'!$B$2:$N$151,3)</f>
        <v>131483</v>
      </c>
      <c r="U135" s="19">
        <f>VLOOKUP($B135,'[3]table2groupgl_Pivot (2)'!$B$2:$N$151,4)</f>
        <v>110703</v>
      </c>
      <c r="V135" s="19">
        <f>VLOOKUP($B135,'[3]table2groupgl_Pivot (2)'!$B$2:$N$151,9)</f>
        <v>0</v>
      </c>
      <c r="W135" s="19">
        <f>VLOOKUP($B135,'[3]table2groupgl_Pivot (2)'!$B$2:$N$151,7)</f>
        <v>0</v>
      </c>
      <c r="X135" s="19">
        <f t="shared" si="47"/>
        <v>3240142.7699999996</v>
      </c>
      <c r="Y135" s="19">
        <f>R135+X135</f>
        <v>3771473.88</v>
      </c>
      <c r="Z135" s="208">
        <f>(R135-F135)*100/F135</f>
        <v>11.507970852561925</v>
      </c>
      <c r="AA135" s="208">
        <f>(X135-L135)*100/L135</f>
        <v>-2.4467246424121778</v>
      </c>
      <c r="AB135" s="208">
        <f>(Y135-M135)*100/M135</f>
        <v>-0.69592822865478021</v>
      </c>
      <c r="AC135" s="12" t="s">
        <v>1409</v>
      </c>
    </row>
    <row r="136" spans="1:29" hidden="1" x14ac:dyDescent="0.55000000000000004">
      <c r="A136" s="271" t="s">
        <v>1255</v>
      </c>
      <c r="B136" s="102" t="str">
        <f t="shared" ref="B136:B174" si="48">RIGHT(A136,3)</f>
        <v>092</v>
      </c>
      <c r="C136" s="19">
        <v>7125600.7999999998</v>
      </c>
      <c r="D136" s="19">
        <v>639828.32999999996</v>
      </c>
      <c r="E136" s="19">
        <v>17</v>
      </c>
      <c r="F136" s="19">
        <f t="shared" si="44"/>
        <v>639845.32999999996</v>
      </c>
      <c r="G136" s="19">
        <v>3699000.04</v>
      </c>
      <c r="H136" s="19">
        <v>740833</v>
      </c>
      <c r="I136" s="19">
        <v>272350</v>
      </c>
      <c r="J136" s="19">
        <v>0</v>
      </c>
      <c r="K136" s="19">
        <v>0</v>
      </c>
      <c r="L136" s="19">
        <f t="shared" si="45"/>
        <v>4712183.04</v>
      </c>
      <c r="M136" s="19">
        <f>F136+L136</f>
        <v>5352028.37</v>
      </c>
      <c r="N136" s="438" t="s">
        <v>400</v>
      </c>
      <c r="O136" s="444">
        <f>VLOOKUP($B136,'[3]table2groupgl_Pivot (2)'!$B$2:$N$151,2)</f>
        <v>6754922.6799999997</v>
      </c>
      <c r="P136" s="19">
        <f>VLOOKUP($B136,'[3]table2groupgl_Pivot (2)'!$B$2:$N$151,6)</f>
        <v>557276.27</v>
      </c>
      <c r="Q136" s="19">
        <f>VLOOKUP($B136,'[3]table2groupgl_Pivot (2)'!$B$2:$N$151,8)</f>
        <v>33</v>
      </c>
      <c r="R136" s="19">
        <f t="shared" si="46"/>
        <v>557309.27</v>
      </c>
      <c r="S136" s="19">
        <f>VLOOKUP($B136,'[3]table2groupgl_Pivot (2)'!$B$2:$N$151,5)</f>
        <v>3866084.88</v>
      </c>
      <c r="T136" s="19">
        <f>VLOOKUP($B136,'[3]table2groupgl_Pivot (2)'!$B$2:$N$151,3)</f>
        <v>1007255</v>
      </c>
      <c r="U136" s="19">
        <f>VLOOKUP($B136,'[3]table2groupgl_Pivot (2)'!$B$2:$N$151,4)</f>
        <v>351465</v>
      </c>
      <c r="V136" s="19">
        <f>VLOOKUP($B136,'[3]table2groupgl_Pivot (2)'!$B$2:$N$151,9)</f>
        <v>0</v>
      </c>
      <c r="W136" s="19">
        <f>VLOOKUP($B136,'[3]table2groupgl_Pivot (2)'!$B$2:$N$151,7)</f>
        <v>0</v>
      </c>
      <c r="X136" s="19">
        <f t="shared" si="47"/>
        <v>5224804.88</v>
      </c>
      <c r="Y136" s="19">
        <f>R136+X136</f>
        <v>5782114.1500000004</v>
      </c>
      <c r="Z136" s="208">
        <f>(R136-F136)*100/F136</f>
        <v>-12.899376791575543</v>
      </c>
      <c r="AA136" s="208">
        <f>(X136-L136)*100/L136</f>
        <v>10.87864872074239</v>
      </c>
      <c r="AB136" s="208">
        <f>(Y136-M136)*100/M136</f>
        <v>8.0359398393846764</v>
      </c>
      <c r="AC136" s="12" t="s">
        <v>1409</v>
      </c>
    </row>
    <row r="137" spans="1:29" x14ac:dyDescent="0.55000000000000004">
      <c r="A137" s="271" t="s">
        <v>1256</v>
      </c>
      <c r="B137" s="102" t="str">
        <f t="shared" si="48"/>
        <v>093</v>
      </c>
      <c r="C137" s="19">
        <v>6947510.5</v>
      </c>
      <c r="D137" s="19">
        <v>225851.13999999998</v>
      </c>
      <c r="E137" s="19">
        <v>0</v>
      </c>
      <c r="F137" s="19">
        <f t="shared" si="44"/>
        <v>225851.13999999998</v>
      </c>
      <c r="G137" s="19">
        <v>3606994.97</v>
      </c>
      <c r="H137" s="19">
        <v>228510</v>
      </c>
      <c r="I137" s="19">
        <v>168971</v>
      </c>
      <c r="J137" s="19">
        <v>0</v>
      </c>
      <c r="K137" s="19">
        <v>0</v>
      </c>
      <c r="L137" s="19">
        <f t="shared" si="45"/>
        <v>4004475.97</v>
      </c>
      <c r="M137" s="19">
        <f>F137+L137</f>
        <v>4230327.1100000003</v>
      </c>
      <c r="N137" s="438"/>
      <c r="O137" s="444">
        <f>VLOOKUP($B137,'[3]table2groupgl_Pivot (2)'!$B$2:$N$151,2)</f>
        <v>7513583.6799999997</v>
      </c>
      <c r="P137" s="19">
        <f>VLOOKUP($B137,'[3]table2groupgl_Pivot (2)'!$B$2:$N$151,6)</f>
        <v>380741.44000000006</v>
      </c>
      <c r="Q137" s="19">
        <f>VLOOKUP($B137,'[3]table2groupgl_Pivot (2)'!$B$2:$N$151,8)</f>
        <v>11</v>
      </c>
      <c r="R137" s="19">
        <f t="shared" si="46"/>
        <v>380752.44000000006</v>
      </c>
      <c r="S137" s="19">
        <f>VLOOKUP($B137,'[3]table2groupgl_Pivot (2)'!$B$2:$N$151,5)</f>
        <v>4628066.8600000003</v>
      </c>
      <c r="T137" s="19">
        <f>VLOOKUP($B137,'[3]table2groupgl_Pivot (2)'!$B$2:$N$151,3)</f>
        <v>238640</v>
      </c>
      <c r="U137" s="19">
        <f>VLOOKUP($B137,'[3]table2groupgl_Pivot (2)'!$B$2:$N$151,4)</f>
        <v>234875</v>
      </c>
      <c r="V137" s="19">
        <f>VLOOKUP($B137,'[3]table2groupgl_Pivot (2)'!$B$2:$N$151,9)</f>
        <v>0</v>
      </c>
      <c r="W137" s="19">
        <f>VLOOKUP($B137,'[3]table2groupgl_Pivot (2)'!$B$2:$N$151,7)</f>
        <v>0</v>
      </c>
      <c r="X137" s="19">
        <f t="shared" si="47"/>
        <v>5101581.8600000003</v>
      </c>
      <c r="Y137" s="19">
        <f>R137+X137</f>
        <v>5482334.3000000007</v>
      </c>
      <c r="Z137" s="208">
        <f>(R137-F137)*100/F137</f>
        <v>68.585573665911127</v>
      </c>
      <c r="AA137" s="208">
        <f>(X137-L137)*100/L137</f>
        <v>27.396990223417426</v>
      </c>
      <c r="AB137" s="208">
        <f>(Y137-M137)*100/M137</f>
        <v>29.595990036808296</v>
      </c>
      <c r="AC137" s="12" t="s">
        <v>1409</v>
      </c>
    </row>
    <row r="138" spans="1:29" hidden="1" x14ac:dyDescent="0.55000000000000004">
      <c r="A138" s="271" t="s">
        <v>1257</v>
      </c>
      <c r="B138" s="102" t="str">
        <f t="shared" si="48"/>
        <v>094</v>
      </c>
      <c r="C138" s="19">
        <v>4401647.84</v>
      </c>
      <c r="D138" s="19">
        <v>338760.96000000002</v>
      </c>
      <c r="E138" s="19">
        <v>0</v>
      </c>
      <c r="F138" s="19">
        <f t="shared" si="44"/>
        <v>338760.96000000002</v>
      </c>
      <c r="G138" s="19">
        <v>2253779.25</v>
      </c>
      <c r="H138" s="19">
        <v>18400</v>
      </c>
      <c r="I138" s="19">
        <v>169260</v>
      </c>
      <c r="J138" s="19">
        <v>170000</v>
      </c>
      <c r="K138" s="19">
        <v>0</v>
      </c>
      <c r="L138" s="19">
        <f t="shared" si="45"/>
        <v>2611439.25</v>
      </c>
      <c r="M138" s="19">
        <f>F138+L138</f>
        <v>2950200.21</v>
      </c>
      <c r="N138" s="438" t="s">
        <v>110</v>
      </c>
      <c r="O138" s="444">
        <f>VLOOKUP($B138,'[3]table2groupgl_Pivot (2)'!$B$2:$N$151,2)</f>
        <v>4009717.05</v>
      </c>
      <c r="P138" s="19">
        <f>VLOOKUP($B138,'[3]table2groupgl_Pivot (2)'!$B$2:$N$151,6)</f>
        <v>392611.52</v>
      </c>
      <c r="Q138" s="19">
        <f>VLOOKUP($B138,'[3]table2groupgl_Pivot (2)'!$B$2:$N$151,8)</f>
        <v>0</v>
      </c>
      <c r="R138" s="19">
        <f t="shared" si="46"/>
        <v>392611.52</v>
      </c>
      <c r="S138" s="19">
        <f>VLOOKUP($B138,'[3]table2groupgl_Pivot (2)'!$B$2:$N$151,5)</f>
        <v>2257135.59</v>
      </c>
      <c r="T138" s="19">
        <f>VLOOKUP($B138,'[3]table2groupgl_Pivot (2)'!$B$2:$N$151,3)</f>
        <v>82680</v>
      </c>
      <c r="U138" s="19">
        <f>VLOOKUP($B138,'[3]table2groupgl_Pivot (2)'!$B$2:$N$151,4)</f>
        <v>162251.96</v>
      </c>
      <c r="V138" s="19">
        <f>VLOOKUP($B138,'[3]table2groupgl_Pivot (2)'!$B$2:$N$151,9)</f>
        <v>0</v>
      </c>
      <c r="W138" s="19">
        <f>VLOOKUP($B138,'[3]table2groupgl_Pivot (2)'!$B$2:$N$151,7)</f>
        <v>24953.279999999999</v>
      </c>
      <c r="X138" s="19">
        <f t="shared" si="47"/>
        <v>2527020.8299999996</v>
      </c>
      <c r="Y138" s="19">
        <f>R138+X138</f>
        <v>2919632.3499999996</v>
      </c>
      <c r="Z138" s="208">
        <f>(R138-F138)*100/F138</f>
        <v>15.89632996671163</v>
      </c>
      <c r="AA138" s="208">
        <f>(X138-L138)*100/L138</f>
        <v>-3.2326396258308665</v>
      </c>
      <c r="AB138" s="208">
        <f>(Y138-M138)*100/M138</f>
        <v>-1.036128324321431</v>
      </c>
      <c r="AC138" s="12" t="s">
        <v>1409</v>
      </c>
    </row>
    <row r="139" spans="1:29" x14ac:dyDescent="0.55000000000000004">
      <c r="A139" s="271" t="s">
        <v>1258</v>
      </c>
      <c r="B139" s="102" t="str">
        <f t="shared" si="48"/>
        <v>095</v>
      </c>
      <c r="C139" s="19">
        <v>2312509.81</v>
      </c>
      <c r="D139" s="19">
        <v>264185.42000000004</v>
      </c>
      <c r="E139" s="19">
        <v>0</v>
      </c>
      <c r="F139" s="19">
        <f t="shared" si="44"/>
        <v>264185.42000000004</v>
      </c>
      <c r="G139" s="19">
        <v>1365398.48</v>
      </c>
      <c r="H139" s="19">
        <v>130830</v>
      </c>
      <c r="I139" s="19">
        <v>77874</v>
      </c>
      <c r="J139" s="19">
        <v>0</v>
      </c>
      <c r="K139" s="19">
        <v>0</v>
      </c>
      <c r="L139" s="19">
        <f t="shared" si="45"/>
        <v>1574102.48</v>
      </c>
      <c r="M139" s="19">
        <f>F139+L139</f>
        <v>1838287.9</v>
      </c>
      <c r="N139" s="438" t="s">
        <v>405</v>
      </c>
      <c r="O139" s="444">
        <f>VLOOKUP($B139,'[3]table2groupgl_Pivot (2)'!$B$2:$N$151,2)</f>
        <v>2932537.62</v>
      </c>
      <c r="P139" s="19">
        <f>VLOOKUP($B139,'[3]table2groupgl_Pivot (2)'!$B$2:$N$151,6)</f>
        <v>276938.32</v>
      </c>
      <c r="Q139" s="19">
        <f>VLOOKUP($B139,'[3]table2groupgl_Pivot (2)'!$B$2:$N$151,8)</f>
        <v>0</v>
      </c>
      <c r="R139" s="19">
        <f t="shared" si="46"/>
        <v>276938.32</v>
      </c>
      <c r="S139" s="19">
        <f>VLOOKUP($B139,'[3]table2groupgl_Pivot (2)'!$B$2:$N$151,5)</f>
        <v>1708094.2</v>
      </c>
      <c r="T139" s="19">
        <f>VLOOKUP($B139,'[3]table2groupgl_Pivot (2)'!$B$2:$N$151,3)</f>
        <v>145234</v>
      </c>
      <c r="U139" s="19">
        <f>VLOOKUP($B139,'[3]table2groupgl_Pivot (2)'!$B$2:$N$151,4)</f>
        <v>93266</v>
      </c>
      <c r="V139" s="19">
        <f>VLOOKUP($B139,'[3]table2groupgl_Pivot (2)'!$B$2:$N$151,9)</f>
        <v>0</v>
      </c>
      <c r="W139" s="19">
        <f>VLOOKUP($B139,'[3]table2groupgl_Pivot (2)'!$B$2:$N$151,7)</f>
        <v>0</v>
      </c>
      <c r="X139" s="19">
        <f t="shared" si="47"/>
        <v>1946594.2</v>
      </c>
      <c r="Y139" s="19">
        <f>R139+X139</f>
        <v>2223532.52</v>
      </c>
      <c r="Z139" s="208">
        <f>(R139-F139)*100/F139</f>
        <v>4.8272535251945259</v>
      </c>
      <c r="AA139" s="208">
        <f>(X139-L139)*100/L139</f>
        <v>23.663752819956169</v>
      </c>
      <c r="AB139" s="208">
        <f>(Y139-M139)*100/M139</f>
        <v>20.956707597324673</v>
      </c>
      <c r="AC139" s="12" t="s">
        <v>1409</v>
      </c>
    </row>
    <row r="140" spans="1:29" x14ac:dyDescent="0.55000000000000004">
      <c r="A140" s="274" t="s">
        <v>1259</v>
      </c>
      <c r="B140" s="102" t="str">
        <f t="shared" si="48"/>
        <v>097</v>
      </c>
      <c r="C140" s="19">
        <v>4179166.75</v>
      </c>
      <c r="D140" s="19">
        <v>226426.75</v>
      </c>
      <c r="E140" s="19">
        <v>0</v>
      </c>
      <c r="F140" s="19">
        <f t="shared" si="44"/>
        <v>226426.75</v>
      </c>
      <c r="G140" s="19">
        <v>3544310.6</v>
      </c>
      <c r="H140" s="19">
        <v>354950</v>
      </c>
      <c r="I140" s="19">
        <v>180550</v>
      </c>
      <c r="J140" s="19">
        <v>0</v>
      </c>
      <c r="K140" s="19">
        <v>0</v>
      </c>
      <c r="L140" s="19">
        <f t="shared" si="45"/>
        <v>4079810.6</v>
      </c>
      <c r="M140" s="19">
        <f>F140+L140</f>
        <v>4306237.3499999996</v>
      </c>
      <c r="N140" s="438" t="s">
        <v>359</v>
      </c>
      <c r="O140" s="444">
        <f>VLOOKUP($B140,'[3]table2groupgl_Pivot (2)'!$B$2:$N$151,2)</f>
        <v>4269835.8600000003</v>
      </c>
      <c r="P140" s="19">
        <f>VLOOKUP($B140,'[3]table2groupgl_Pivot (2)'!$B$2:$N$151,6)</f>
        <v>370765.81000000006</v>
      </c>
      <c r="Q140" s="19">
        <f>VLOOKUP($B140,'[3]table2groupgl_Pivot (2)'!$B$2:$N$151,8)</f>
        <v>0</v>
      </c>
      <c r="R140" s="19">
        <f t="shared" si="46"/>
        <v>370765.81000000006</v>
      </c>
      <c r="S140" s="19">
        <f>VLOOKUP($B140,'[3]table2groupgl_Pivot (2)'!$B$2:$N$151,5)</f>
        <v>5186137.2700000005</v>
      </c>
      <c r="T140" s="19">
        <f>VLOOKUP($B140,'[3]table2groupgl_Pivot (2)'!$B$2:$N$151,3)</f>
        <v>302511</v>
      </c>
      <c r="U140" s="19">
        <f>VLOOKUP($B140,'[3]table2groupgl_Pivot (2)'!$B$2:$N$151,4)</f>
        <v>199565</v>
      </c>
      <c r="V140" s="19">
        <f>VLOOKUP($B140,'[3]table2groupgl_Pivot (2)'!$B$2:$N$151,9)</f>
        <v>0</v>
      </c>
      <c r="W140" s="19">
        <f>VLOOKUP($B140,'[3]table2groupgl_Pivot (2)'!$B$2:$N$151,7)</f>
        <v>0</v>
      </c>
      <c r="X140" s="19">
        <f t="shared" si="47"/>
        <v>5688213.2700000005</v>
      </c>
      <c r="Y140" s="19">
        <f>R140+X140</f>
        <v>6058979.0800000001</v>
      </c>
      <c r="Z140" s="208">
        <f>(R140-F140)*100/F140</f>
        <v>63.746469884852409</v>
      </c>
      <c r="AA140" s="208">
        <f>(X140-L140)*100/L140</f>
        <v>39.423464167674851</v>
      </c>
      <c r="AB140" s="208">
        <f>(Y140-M140)*100/M140</f>
        <v>40.702394864509749</v>
      </c>
      <c r="AC140" s="12" t="s">
        <v>1409</v>
      </c>
    </row>
    <row r="141" spans="1:29" hidden="1" x14ac:dyDescent="0.55000000000000004">
      <c r="A141" s="274" t="s">
        <v>1260</v>
      </c>
      <c r="B141" s="102" t="str">
        <f t="shared" si="48"/>
        <v>199</v>
      </c>
      <c r="C141" s="19">
        <v>2522876</v>
      </c>
      <c r="D141" s="19">
        <v>208069.87999999998</v>
      </c>
      <c r="E141" s="19">
        <v>0</v>
      </c>
      <c r="F141" s="19">
        <f t="shared" si="44"/>
        <v>208069.87999999998</v>
      </c>
      <c r="G141" s="19">
        <v>1487544.4000000001</v>
      </c>
      <c r="H141" s="19">
        <v>206850</v>
      </c>
      <c r="I141" s="19">
        <v>142602</v>
      </c>
      <c r="J141" s="19">
        <v>0</v>
      </c>
      <c r="K141" s="19">
        <v>0</v>
      </c>
      <c r="L141" s="19">
        <f t="shared" si="45"/>
        <v>1836996.4000000001</v>
      </c>
      <c r="M141" s="19">
        <f>F141+L141</f>
        <v>2045066.28</v>
      </c>
      <c r="N141" s="438" t="s">
        <v>377</v>
      </c>
      <c r="O141" s="444">
        <f>VLOOKUP($B141,'[3]table2groupgl_Pivot (2)'!$B$2:$N$151,2)</f>
        <v>2655194.5</v>
      </c>
      <c r="P141" s="19">
        <f>VLOOKUP($B141,'[3]table2groupgl_Pivot (2)'!$B$2:$N$151,6)</f>
        <v>197465.15000000002</v>
      </c>
      <c r="Q141" s="19">
        <f>VLOOKUP($B141,'[3]table2groupgl_Pivot (2)'!$B$2:$N$151,8)</f>
        <v>0</v>
      </c>
      <c r="R141" s="19">
        <f t="shared" si="46"/>
        <v>197465.15000000002</v>
      </c>
      <c r="S141" s="19">
        <f>VLOOKUP($B141,'[3]table2groupgl_Pivot (2)'!$B$2:$N$151,5)</f>
        <v>1576506.17</v>
      </c>
      <c r="T141" s="19">
        <f>VLOOKUP($B141,'[3]table2groupgl_Pivot (2)'!$B$2:$N$151,3)</f>
        <v>376800</v>
      </c>
      <c r="U141" s="19">
        <f>VLOOKUP($B141,'[3]table2groupgl_Pivot (2)'!$B$2:$N$151,4)</f>
        <v>164420</v>
      </c>
      <c r="V141" s="19">
        <f>VLOOKUP($B141,'[3]table2groupgl_Pivot (2)'!$B$2:$N$151,9)</f>
        <v>0</v>
      </c>
      <c r="W141" s="19">
        <f>VLOOKUP($B141,'[3]table2groupgl_Pivot (2)'!$B$2:$N$151,7)</f>
        <v>0</v>
      </c>
      <c r="X141" s="19">
        <f t="shared" si="47"/>
        <v>2117726.17</v>
      </c>
      <c r="Y141" s="19">
        <f>R141+X141</f>
        <v>2315191.3199999998</v>
      </c>
      <c r="Z141" s="208">
        <f>(R141-F141)*100/F141</f>
        <v>-5.0967155842065921</v>
      </c>
      <c r="AA141" s="208">
        <f>(X141-L141)*100/L141</f>
        <v>15.281998919540602</v>
      </c>
      <c r="AB141" s="208">
        <f>(Y141-M141)*100/M141</f>
        <v>13.208620309362287</v>
      </c>
      <c r="AC141" s="12" t="s">
        <v>1409</v>
      </c>
    </row>
    <row r="142" spans="1:29" hidden="1" x14ac:dyDescent="0.55000000000000004">
      <c r="A142" s="274" t="s">
        <v>1261</v>
      </c>
      <c r="B142" s="102" t="str">
        <f t="shared" si="48"/>
        <v>200</v>
      </c>
      <c r="C142" s="19">
        <v>2210492.98</v>
      </c>
      <c r="D142" s="19">
        <v>222592.26</v>
      </c>
      <c r="E142" s="19">
        <v>0</v>
      </c>
      <c r="F142" s="19">
        <f t="shared" si="44"/>
        <v>222592.26</v>
      </c>
      <c r="G142" s="19">
        <v>1250980</v>
      </c>
      <c r="H142" s="19">
        <v>220280</v>
      </c>
      <c r="I142" s="19">
        <v>159110</v>
      </c>
      <c r="J142" s="19">
        <v>10000</v>
      </c>
      <c r="K142" s="19">
        <v>0</v>
      </c>
      <c r="L142" s="19">
        <f t="shared" si="45"/>
        <v>1640370</v>
      </c>
      <c r="M142" s="19">
        <f>F142+L142</f>
        <v>1862962.26</v>
      </c>
      <c r="N142" s="438" t="s">
        <v>367</v>
      </c>
      <c r="O142" s="444">
        <f>VLOOKUP($B142,'[3]table2groupgl_Pivot (2)'!$B$2:$N$151,2)</f>
        <v>2348401.9</v>
      </c>
      <c r="P142" s="19">
        <f>VLOOKUP($B142,'[3]table2groupgl_Pivot (2)'!$B$2:$N$151,6)</f>
        <v>295111.4499999999</v>
      </c>
      <c r="Q142" s="19">
        <f>VLOOKUP($B142,'[3]table2groupgl_Pivot (2)'!$B$2:$N$151,8)</f>
        <v>1</v>
      </c>
      <c r="R142" s="19">
        <f t="shared" si="46"/>
        <v>295112.4499999999</v>
      </c>
      <c r="S142" s="19">
        <f>VLOOKUP($B142,'[3]table2groupgl_Pivot (2)'!$B$2:$N$151,5)</f>
        <v>1485354.09</v>
      </c>
      <c r="T142" s="19">
        <f>VLOOKUP($B142,'[3]table2groupgl_Pivot (2)'!$B$2:$N$151,3)</f>
        <v>239954</v>
      </c>
      <c r="U142" s="19">
        <f>VLOOKUP($B142,'[3]table2groupgl_Pivot (2)'!$B$2:$N$151,4)</f>
        <v>190296</v>
      </c>
      <c r="V142" s="19">
        <f>VLOOKUP($B142,'[3]table2groupgl_Pivot (2)'!$B$2:$N$151,9)</f>
        <v>0</v>
      </c>
      <c r="W142" s="19">
        <f>VLOOKUP($B142,'[3]table2groupgl_Pivot (2)'!$B$2:$N$151,7)</f>
        <v>0</v>
      </c>
      <c r="X142" s="19">
        <f t="shared" si="47"/>
        <v>1915604.09</v>
      </c>
      <c r="Y142" s="19">
        <f>R142+X142</f>
        <v>2210716.54</v>
      </c>
      <c r="Z142" s="208">
        <f>(R142-F142)*100/F142</f>
        <v>32.579834536924096</v>
      </c>
      <c r="AA142" s="208">
        <f>(X142-L142)*100/L142</f>
        <v>16.778781006724099</v>
      </c>
      <c r="AB142" s="208">
        <f>(Y142-M142)*100/M142</f>
        <v>18.666737779218352</v>
      </c>
      <c r="AC142" s="12" t="s">
        <v>1409</v>
      </c>
    </row>
    <row r="143" spans="1:29" x14ac:dyDescent="0.55000000000000004">
      <c r="A143" s="271" t="s">
        <v>1262</v>
      </c>
      <c r="B143" s="102" t="str">
        <f t="shared" si="48"/>
        <v>103</v>
      </c>
      <c r="C143" s="19">
        <v>3351110.5000000005</v>
      </c>
      <c r="D143" s="19">
        <v>512953.76</v>
      </c>
      <c r="E143" s="19">
        <v>14</v>
      </c>
      <c r="F143" s="19">
        <f t="shared" si="44"/>
        <v>512967.76</v>
      </c>
      <c r="G143" s="19">
        <v>2913329.39</v>
      </c>
      <c r="H143" s="19">
        <v>78881</v>
      </c>
      <c r="I143" s="19">
        <v>139020</v>
      </c>
      <c r="J143" s="19">
        <v>80000</v>
      </c>
      <c r="K143" s="19">
        <v>0</v>
      </c>
      <c r="L143" s="19">
        <f t="shared" si="45"/>
        <v>3211230.39</v>
      </c>
      <c r="M143" s="19">
        <f>F143+L143</f>
        <v>3724198.1500000004</v>
      </c>
      <c r="N143" s="438" t="s">
        <v>380</v>
      </c>
      <c r="O143" s="444">
        <f>VLOOKUP($B143,'[3]table2groupgl_Pivot (2)'!$B$2:$N$151,2)</f>
        <v>4180682.3</v>
      </c>
      <c r="P143" s="19">
        <f>VLOOKUP($B143,'[3]table2groupgl_Pivot (2)'!$B$2:$N$151,6)</f>
        <v>443608.62</v>
      </c>
      <c r="Q143" s="19">
        <f>VLOOKUP($B143,'[3]table2groupgl_Pivot (2)'!$B$2:$N$151,8)</f>
        <v>1</v>
      </c>
      <c r="R143" s="19">
        <f t="shared" si="46"/>
        <v>443609.62</v>
      </c>
      <c r="S143" s="19">
        <f>VLOOKUP($B143,'[3]table2groupgl_Pivot (2)'!$B$2:$N$151,5)</f>
        <v>3915369.8299999996</v>
      </c>
      <c r="T143" s="19">
        <f>VLOOKUP($B143,'[3]table2groupgl_Pivot (2)'!$B$2:$N$151,3)</f>
        <v>99966</v>
      </c>
      <c r="U143" s="19">
        <f>VLOOKUP($B143,'[3]table2groupgl_Pivot (2)'!$B$2:$N$151,4)</f>
        <v>172663.66</v>
      </c>
      <c r="V143" s="19">
        <f>VLOOKUP($B143,'[3]table2groupgl_Pivot (2)'!$B$2:$N$151,9)</f>
        <v>0</v>
      </c>
      <c r="W143" s="19">
        <f>VLOOKUP($B143,'[3]table2groupgl_Pivot (2)'!$B$2:$N$151,7)</f>
        <v>73271.039999999994</v>
      </c>
      <c r="X143" s="19">
        <f t="shared" si="47"/>
        <v>4261270.5299999993</v>
      </c>
      <c r="Y143" s="19">
        <f>R143+X143</f>
        <v>4704880.1499999994</v>
      </c>
      <c r="Z143" s="208">
        <f>(R143-F143)*100/F143</f>
        <v>-13.520955001148614</v>
      </c>
      <c r="AA143" s="208">
        <f>(X143-L143)*100/L143</f>
        <v>32.698997345998563</v>
      </c>
      <c r="AB143" s="208">
        <f>(Y143-M143)*100/M143</f>
        <v>26.33270198042494</v>
      </c>
      <c r="AC143" s="12" t="s">
        <v>1409</v>
      </c>
    </row>
    <row r="144" spans="1:29" hidden="1" x14ac:dyDescent="0.55000000000000004">
      <c r="A144" s="274" t="s">
        <v>1263</v>
      </c>
      <c r="B144" s="102" t="str">
        <f t="shared" si="48"/>
        <v>203</v>
      </c>
      <c r="C144" s="19">
        <v>2609666</v>
      </c>
      <c r="D144" s="19">
        <v>181486.46000000002</v>
      </c>
      <c r="E144" s="19">
        <v>19</v>
      </c>
      <c r="F144" s="19">
        <f t="shared" si="44"/>
        <v>181505.46000000002</v>
      </c>
      <c r="G144" s="19">
        <v>1861829.83</v>
      </c>
      <c r="H144" s="19">
        <v>734233</v>
      </c>
      <c r="I144" s="19">
        <v>199853</v>
      </c>
      <c r="J144" s="19">
        <v>0</v>
      </c>
      <c r="K144" s="19">
        <v>0</v>
      </c>
      <c r="L144" s="19">
        <f t="shared" si="45"/>
        <v>2795915.83</v>
      </c>
      <c r="M144" s="19">
        <f>F144+L144</f>
        <v>2977421.29</v>
      </c>
      <c r="N144" s="438" t="s">
        <v>368</v>
      </c>
      <c r="O144" s="444">
        <f>VLOOKUP($B144,'[3]table2groupgl_Pivot (2)'!$B$2:$N$151,2)</f>
        <v>2340039.5</v>
      </c>
      <c r="P144" s="19">
        <f>VLOOKUP($B144,'[3]table2groupgl_Pivot (2)'!$B$2:$N$151,6)</f>
        <v>228731.57999999996</v>
      </c>
      <c r="Q144" s="19">
        <f>VLOOKUP($B144,'[3]table2groupgl_Pivot (2)'!$B$2:$N$151,8)</f>
        <v>0</v>
      </c>
      <c r="R144" s="19">
        <f t="shared" si="46"/>
        <v>228731.57999999996</v>
      </c>
      <c r="S144" s="19">
        <f>VLOOKUP($B144,'[3]table2groupgl_Pivot (2)'!$B$2:$N$151,5)</f>
        <v>1728552.0999999999</v>
      </c>
      <c r="T144" s="19">
        <f>VLOOKUP($B144,'[3]table2groupgl_Pivot (2)'!$B$2:$N$151,3)</f>
        <v>689108.7</v>
      </c>
      <c r="U144" s="19">
        <f>VLOOKUP($B144,'[3]table2groupgl_Pivot (2)'!$B$2:$N$151,4)</f>
        <v>224160.5</v>
      </c>
      <c r="V144" s="19">
        <f>VLOOKUP($B144,'[3]table2groupgl_Pivot (2)'!$B$2:$N$151,9)</f>
        <v>0</v>
      </c>
      <c r="W144" s="19">
        <f>VLOOKUP($B144,'[3]table2groupgl_Pivot (2)'!$B$2:$N$151,7)</f>
        <v>0</v>
      </c>
      <c r="X144" s="19">
        <f t="shared" si="47"/>
        <v>2641821.2999999998</v>
      </c>
      <c r="Y144" s="19">
        <f>R144+X144</f>
        <v>2870552.88</v>
      </c>
      <c r="Z144" s="208">
        <f>(R144-F144)*100/F144</f>
        <v>26.019118102562825</v>
      </c>
      <c r="AA144" s="208">
        <f>(X144-L144)*100/L144</f>
        <v>-5.5114151987901669</v>
      </c>
      <c r="AB144" s="208">
        <f>(Y144-M144)*100/M144</f>
        <v>-3.5892942110318606</v>
      </c>
      <c r="AC144" s="12" t="s">
        <v>1409</v>
      </c>
    </row>
    <row r="145" spans="1:29" hidden="1" x14ac:dyDescent="0.55000000000000004">
      <c r="A145" s="274" t="s">
        <v>1264</v>
      </c>
      <c r="B145" s="102" t="str">
        <f t="shared" si="48"/>
        <v>204</v>
      </c>
      <c r="C145" s="19">
        <v>3966202.99</v>
      </c>
      <c r="D145" s="19">
        <v>515415.01999999996</v>
      </c>
      <c r="E145" s="19">
        <v>4</v>
      </c>
      <c r="F145" s="19">
        <f t="shared" si="44"/>
        <v>515419.01999999996</v>
      </c>
      <c r="G145" s="19">
        <v>915556.66</v>
      </c>
      <c r="H145" s="19">
        <v>849258</v>
      </c>
      <c r="I145" s="19">
        <v>310280</v>
      </c>
      <c r="J145" s="19">
        <v>0</v>
      </c>
      <c r="K145" s="19">
        <v>0</v>
      </c>
      <c r="L145" s="19">
        <f t="shared" si="45"/>
        <v>2075094.6600000001</v>
      </c>
      <c r="M145" s="19">
        <f>F145+L145</f>
        <v>2590513.6800000002</v>
      </c>
      <c r="N145" s="438" t="s">
        <v>411</v>
      </c>
      <c r="O145" s="444">
        <f>VLOOKUP($B145,'[3]table2groupgl_Pivot (2)'!$B$2:$N$151,2)</f>
        <v>4154761</v>
      </c>
      <c r="P145" s="19">
        <f>VLOOKUP($B145,'[3]table2groupgl_Pivot (2)'!$B$2:$N$151,6)</f>
        <v>514046.34000000008</v>
      </c>
      <c r="Q145" s="19">
        <f>VLOOKUP($B145,'[3]table2groupgl_Pivot (2)'!$B$2:$N$151,8)</f>
        <v>2</v>
      </c>
      <c r="R145" s="19">
        <f t="shared" si="46"/>
        <v>514048.34000000008</v>
      </c>
      <c r="S145" s="19">
        <f>VLOOKUP($B145,'[3]table2groupgl_Pivot (2)'!$B$2:$N$151,5)</f>
        <v>1064872.0799999998</v>
      </c>
      <c r="T145" s="19">
        <f>VLOOKUP($B145,'[3]table2groupgl_Pivot (2)'!$B$2:$N$151,3)</f>
        <v>541845</v>
      </c>
      <c r="U145" s="19">
        <f>VLOOKUP($B145,'[3]table2groupgl_Pivot (2)'!$B$2:$N$151,4)</f>
        <v>378555</v>
      </c>
      <c r="V145" s="19">
        <f>VLOOKUP($B145,'[3]table2groupgl_Pivot (2)'!$B$2:$N$151,9)</f>
        <v>0</v>
      </c>
      <c r="W145" s="19">
        <f>VLOOKUP($B145,'[3]table2groupgl_Pivot (2)'!$B$2:$N$151,7)</f>
        <v>0</v>
      </c>
      <c r="X145" s="19">
        <f t="shared" si="47"/>
        <v>1985272.0799999998</v>
      </c>
      <c r="Y145" s="19">
        <f>R145+X145</f>
        <v>2499320.42</v>
      </c>
      <c r="Z145" s="208">
        <f>(R145-F145)*100/F145</f>
        <v>-0.26593508326485055</v>
      </c>
      <c r="AA145" s="208">
        <f>(X145-L145)*100/L145</f>
        <v>-4.3286015684701482</v>
      </c>
      <c r="AB145" s="208">
        <f>(Y145-M145)*100/M145</f>
        <v>-3.5202771058132467</v>
      </c>
      <c r="AC145" s="12" t="s">
        <v>1409</v>
      </c>
    </row>
    <row r="146" spans="1:29" hidden="1" x14ac:dyDescent="0.55000000000000004">
      <c r="A146" s="274" t="s">
        <v>1265</v>
      </c>
      <c r="B146" s="102" t="str">
        <f t="shared" si="48"/>
        <v>205</v>
      </c>
      <c r="C146" s="19">
        <v>3625467.2</v>
      </c>
      <c r="D146" s="19">
        <v>146952.68</v>
      </c>
      <c r="E146" s="19">
        <v>15</v>
      </c>
      <c r="F146" s="19">
        <f t="shared" si="44"/>
        <v>146967.67999999999</v>
      </c>
      <c r="G146" s="19">
        <v>1529200.0099999998</v>
      </c>
      <c r="H146" s="19">
        <v>10800</v>
      </c>
      <c r="I146" s="19">
        <v>205523</v>
      </c>
      <c r="J146" s="19">
        <v>0</v>
      </c>
      <c r="K146" s="19">
        <v>0</v>
      </c>
      <c r="L146" s="19">
        <f t="shared" si="45"/>
        <v>1745523.0099999998</v>
      </c>
      <c r="M146" s="19">
        <f>F146+L146</f>
        <v>1892490.6899999997</v>
      </c>
      <c r="N146" s="438" t="s">
        <v>362</v>
      </c>
      <c r="O146" s="444">
        <f>VLOOKUP($B146,'[3]table2groupgl_Pivot (2)'!$B$2:$N$151,2)</f>
        <v>3436499.73</v>
      </c>
      <c r="P146" s="19">
        <f>VLOOKUP($B146,'[3]table2groupgl_Pivot (2)'!$B$2:$N$151,6)</f>
        <v>192991</v>
      </c>
      <c r="Q146" s="19">
        <f>VLOOKUP($B146,'[3]table2groupgl_Pivot (2)'!$B$2:$N$151,8)</f>
        <v>0</v>
      </c>
      <c r="R146" s="19">
        <f t="shared" si="46"/>
        <v>192991</v>
      </c>
      <c r="S146" s="19">
        <f>VLOOKUP($B146,'[3]table2groupgl_Pivot (2)'!$B$2:$N$151,5)</f>
        <v>1372956.7599999998</v>
      </c>
      <c r="T146" s="19">
        <f>VLOOKUP($B146,'[3]table2groupgl_Pivot (2)'!$B$2:$N$151,3)</f>
        <v>7000</v>
      </c>
      <c r="U146" s="19">
        <f>VLOOKUP($B146,'[3]table2groupgl_Pivot (2)'!$B$2:$N$151,4)</f>
        <v>224417</v>
      </c>
      <c r="V146" s="19">
        <f>VLOOKUP($B146,'[3]table2groupgl_Pivot (2)'!$B$2:$N$151,9)</f>
        <v>0</v>
      </c>
      <c r="W146" s="19">
        <f>VLOOKUP($B146,'[3]table2groupgl_Pivot (2)'!$B$2:$N$151,7)</f>
        <v>0</v>
      </c>
      <c r="X146" s="19">
        <f t="shared" si="47"/>
        <v>1604373.7599999998</v>
      </c>
      <c r="Y146" s="19">
        <f>R146+X146</f>
        <v>1797364.7599999998</v>
      </c>
      <c r="Z146" s="208">
        <f>(R146-F146)*100/F146</f>
        <v>31.315266050331619</v>
      </c>
      <c r="AA146" s="208">
        <f>(X146-L146)*100/L146</f>
        <v>-8.0863585980456385</v>
      </c>
      <c r="AB146" s="208">
        <f>(Y146-M146)*100/M146</f>
        <v>-5.0264939480362747</v>
      </c>
      <c r="AC146" s="12" t="s">
        <v>1409</v>
      </c>
    </row>
    <row r="147" spans="1:29" hidden="1" x14ac:dyDescent="0.55000000000000004">
      <c r="A147" s="275"/>
      <c r="B147" s="102" t="str">
        <f t="shared" si="48"/>
        <v/>
      </c>
      <c r="C147" s="19"/>
      <c r="D147" s="19"/>
      <c r="E147" s="19"/>
      <c r="F147" s="19"/>
      <c r="G147" s="19"/>
      <c r="H147" s="19"/>
      <c r="I147" s="19"/>
      <c r="J147" s="19"/>
      <c r="K147" s="19"/>
      <c r="L147" s="19"/>
      <c r="M147" s="19"/>
      <c r="N147" s="438" t="s">
        <v>387</v>
      </c>
      <c r="O147" s="444"/>
      <c r="P147" s="19"/>
      <c r="Q147" s="19"/>
      <c r="R147" s="19"/>
      <c r="S147" s="19"/>
      <c r="T147" s="19"/>
      <c r="U147" s="19"/>
      <c r="V147" s="19"/>
      <c r="W147" s="19"/>
      <c r="X147" s="19"/>
      <c r="Y147" s="19"/>
      <c r="Z147" s="208"/>
      <c r="AA147" s="208"/>
      <c r="AB147" s="208"/>
      <c r="AC147" s="12" t="s">
        <v>1409</v>
      </c>
    </row>
    <row r="148" spans="1:29" hidden="1" x14ac:dyDescent="0.55000000000000004">
      <c r="A148" s="276" t="s">
        <v>283</v>
      </c>
      <c r="B148" s="102" t="str">
        <f t="shared" si="48"/>
        <v>นุน</v>
      </c>
      <c r="C148" s="47">
        <f t="shared" ref="C148:M148" si="49">C149+C168</f>
        <v>399179131.84000045</v>
      </c>
      <c r="D148" s="47">
        <f t="shared" si="49"/>
        <v>67913330.800000072</v>
      </c>
      <c r="E148" s="47">
        <f t="shared" si="49"/>
        <v>1180.0700000000002</v>
      </c>
      <c r="F148" s="47">
        <f t="shared" si="49"/>
        <v>67914510.870000079</v>
      </c>
      <c r="G148" s="47">
        <f>G149+G168</f>
        <v>186360410.72999996</v>
      </c>
      <c r="H148" s="47">
        <f t="shared" si="49"/>
        <v>49673497.399999999</v>
      </c>
      <c r="I148" s="47">
        <f t="shared" si="49"/>
        <v>32408037.029999997</v>
      </c>
      <c r="J148" s="47">
        <f t="shared" si="49"/>
        <v>1522500</v>
      </c>
      <c r="K148" s="47">
        <f t="shared" si="49"/>
        <v>2359822</v>
      </c>
      <c r="L148" s="47">
        <f t="shared" si="49"/>
        <v>272324267.16000003</v>
      </c>
      <c r="M148" s="47">
        <f t="shared" si="49"/>
        <v>340238778.03000009</v>
      </c>
      <c r="N148" s="438" t="s">
        <v>400</v>
      </c>
      <c r="O148" s="443">
        <f>O149+O168</f>
        <v>413100904.76999986</v>
      </c>
      <c r="P148" s="47">
        <f t="shared" ref="P148:Y148" si="50">P149+P168</f>
        <v>59658155.609999746</v>
      </c>
      <c r="Q148" s="47">
        <f t="shared" si="50"/>
        <v>14396.779999999999</v>
      </c>
      <c r="R148" s="47">
        <f t="shared" si="50"/>
        <v>59672552.389999747</v>
      </c>
      <c r="S148" s="47">
        <f>S149+S168</f>
        <v>208181360.10000002</v>
      </c>
      <c r="T148" s="47">
        <f t="shared" si="50"/>
        <v>65096455.709999993</v>
      </c>
      <c r="U148" s="47">
        <f t="shared" si="50"/>
        <v>35423333.909999996</v>
      </c>
      <c r="V148" s="47">
        <f>V149+V168</f>
        <v>5427092.1500000004</v>
      </c>
      <c r="W148" s="47">
        <f t="shared" si="50"/>
        <v>1554080</v>
      </c>
      <c r="X148" s="47">
        <f t="shared" si="50"/>
        <v>315682321.87</v>
      </c>
      <c r="Y148" s="47">
        <f t="shared" si="50"/>
        <v>375354874.25999981</v>
      </c>
      <c r="Z148" s="208">
        <f>(R148-F148)*100/F148</f>
        <v>-12.13578420048823</v>
      </c>
      <c r="AA148" s="208">
        <f>(X148-L148)*100/L148</f>
        <v>15.921480359488347</v>
      </c>
      <c r="AB148" s="208">
        <f>(Y148-M148)*100/M148</f>
        <v>10.321015268548669</v>
      </c>
      <c r="AC148" s="12" t="s">
        <v>1409</v>
      </c>
    </row>
    <row r="149" spans="1:29" hidden="1" x14ac:dyDescent="0.55000000000000004">
      <c r="A149" s="270" t="s">
        <v>284</v>
      </c>
      <c r="B149" s="102" t="str">
        <f t="shared" si="48"/>
        <v>งาน</v>
      </c>
      <c r="C149" s="47">
        <f>SUM(C150:C166)</f>
        <v>302589106.30000043</v>
      </c>
      <c r="D149" s="47">
        <f t="shared" ref="D149:M149" si="51">SUM(D150:D166)</f>
        <v>63944458.150000073</v>
      </c>
      <c r="E149" s="47">
        <f t="shared" si="51"/>
        <v>967.7</v>
      </c>
      <c r="F149" s="47">
        <f t="shared" si="51"/>
        <v>63945425.850000076</v>
      </c>
      <c r="G149" s="47">
        <f>SUM(G150:G166)</f>
        <v>169044129.61999997</v>
      </c>
      <c r="H149" s="47">
        <f t="shared" si="51"/>
        <v>30425539.629999999</v>
      </c>
      <c r="I149" s="47">
        <f t="shared" si="51"/>
        <v>23976465.959999997</v>
      </c>
      <c r="J149" s="47">
        <f t="shared" si="51"/>
        <v>1522500</v>
      </c>
      <c r="K149" s="47">
        <f t="shared" si="51"/>
        <v>2359822</v>
      </c>
      <c r="L149" s="47">
        <f t="shared" si="51"/>
        <v>227328457.21000004</v>
      </c>
      <c r="M149" s="47">
        <f t="shared" si="51"/>
        <v>291273883.06000012</v>
      </c>
      <c r="N149" s="438"/>
      <c r="O149" s="443">
        <f>SUM(O150:O166)</f>
        <v>312737766.54999983</v>
      </c>
      <c r="P149" s="47">
        <f t="shared" ref="P149:Y149" si="52">SUM(P150:P166)</f>
        <v>56028923.58999975</v>
      </c>
      <c r="Q149" s="47">
        <f t="shared" si="52"/>
        <v>11243.42</v>
      </c>
      <c r="R149" s="47">
        <f t="shared" si="52"/>
        <v>56040167.009999752</v>
      </c>
      <c r="S149" s="47">
        <f>SUM(S150:S166)</f>
        <v>187045050.92000002</v>
      </c>
      <c r="T149" s="47">
        <f t="shared" si="52"/>
        <v>44587637.659999996</v>
      </c>
      <c r="U149" s="47">
        <f t="shared" si="52"/>
        <v>27995727.23</v>
      </c>
      <c r="V149" s="47">
        <f>SUM(V150:V166)</f>
        <v>5427092.1500000004</v>
      </c>
      <c r="W149" s="47">
        <f t="shared" si="52"/>
        <v>1554080</v>
      </c>
      <c r="X149" s="47">
        <f t="shared" si="52"/>
        <v>266609587.95999998</v>
      </c>
      <c r="Y149" s="47">
        <f t="shared" si="52"/>
        <v>322649754.96999979</v>
      </c>
      <c r="Z149" s="208">
        <f>(R149-F149)*100/F149</f>
        <v>-12.362508709448708</v>
      </c>
      <c r="AA149" s="208">
        <f>(X149-L149)*100/L149</f>
        <v>17.279460403724585</v>
      </c>
      <c r="AB149" s="208">
        <f>(Y149-M149)*100/M149</f>
        <v>10.771948236614294</v>
      </c>
      <c r="AC149" s="12" t="s">
        <v>1409</v>
      </c>
    </row>
    <row r="150" spans="1:29" x14ac:dyDescent="0.55000000000000004">
      <c r="A150" s="271" t="s">
        <v>1266</v>
      </c>
      <c r="B150" s="102" t="str">
        <f t="shared" si="48"/>
        <v>000</v>
      </c>
      <c r="C150" s="19">
        <v>0</v>
      </c>
      <c r="D150" s="19">
        <v>0</v>
      </c>
      <c r="E150" s="19">
        <v>6</v>
      </c>
      <c r="F150" s="19">
        <f t="shared" ref="F150:F166" si="53">SUM(D150:E150)</f>
        <v>6</v>
      </c>
      <c r="G150" s="19">
        <v>0</v>
      </c>
      <c r="H150" s="19">
        <v>0</v>
      </c>
      <c r="I150" s="19">
        <v>0</v>
      </c>
      <c r="J150" s="19">
        <v>0</v>
      </c>
      <c r="K150" s="19">
        <v>0</v>
      </c>
      <c r="L150" s="19">
        <f t="shared" ref="L150:L166" si="54">SUM(G150:K150)</f>
        <v>0</v>
      </c>
      <c r="M150" s="19">
        <f>F150+L150</f>
        <v>6</v>
      </c>
      <c r="N150" s="438" t="s">
        <v>111</v>
      </c>
      <c r="O150" s="444">
        <f>VLOOKUP($B150,'[3]table2groupgl_Pivot (2)'!$B$2:$N$151,2)</f>
        <v>0</v>
      </c>
      <c r="P150" s="19">
        <f>VLOOKUP($B150,'[3]table2groupgl_Pivot (2)'!$B$2:$N$151,6)</f>
        <v>0</v>
      </c>
      <c r="Q150" s="19">
        <f>VLOOKUP($B150,'[3]table2groupgl_Pivot (2)'!$B$2:$N$151,8)</f>
        <v>4</v>
      </c>
      <c r="R150" s="19">
        <f t="shared" ref="R150:R166" si="55">SUM(P150:Q150)</f>
        <v>4</v>
      </c>
      <c r="S150" s="19">
        <f>VLOOKUP($B150,'[3]table2groupgl_Pivot (2)'!$B$2:$N$151,5)</f>
        <v>0</v>
      </c>
      <c r="T150" s="19">
        <f>VLOOKUP($B150,'[3]table2groupgl_Pivot (2)'!$B$2:$N$151,3)</f>
        <v>0</v>
      </c>
      <c r="U150" s="19">
        <f>VLOOKUP($B150,'[3]table2groupgl_Pivot (2)'!$B$2:$N$151,4)</f>
        <v>0</v>
      </c>
      <c r="V150" s="19">
        <f>VLOOKUP($B150,'[3]table2groupgl_Pivot (2)'!$B$2:$N$151,9)</f>
        <v>0</v>
      </c>
      <c r="W150" s="19">
        <f>VLOOKUP($B150,'[3]table2groupgl_Pivot (2)'!$B$2:$N$151,7)</f>
        <v>0</v>
      </c>
      <c r="X150" s="19">
        <f t="shared" ref="X150:X166" si="56">SUM(S150:W150)</f>
        <v>0</v>
      </c>
      <c r="Y150" s="19">
        <f>R150+X150</f>
        <v>4</v>
      </c>
      <c r="Z150" s="208">
        <f>(R150-F150)*100/F150</f>
        <v>-33.333333333333336</v>
      </c>
      <c r="AA150" s="208">
        <v>0</v>
      </c>
      <c r="AB150" s="208">
        <f>(Y150-M150)*100/M150</f>
        <v>-33.333333333333336</v>
      </c>
      <c r="AC150" s="12" t="s">
        <v>1409</v>
      </c>
    </row>
    <row r="151" spans="1:29" hidden="1" x14ac:dyDescent="0.55000000000000004">
      <c r="A151" s="271" t="s">
        <v>1267</v>
      </c>
      <c r="B151" s="102" t="str">
        <f t="shared" si="48"/>
        <v>001</v>
      </c>
      <c r="C151" s="19">
        <v>3243158.6799999997</v>
      </c>
      <c r="D151" s="19">
        <v>37406.909999999996</v>
      </c>
      <c r="E151" s="19">
        <v>5</v>
      </c>
      <c r="F151" s="19">
        <f t="shared" si="53"/>
        <v>37411.909999999996</v>
      </c>
      <c r="G151" s="19">
        <v>593392.82000000007</v>
      </c>
      <c r="H151" s="19">
        <v>899</v>
      </c>
      <c r="I151" s="19">
        <v>158483</v>
      </c>
      <c r="J151" s="19">
        <v>0</v>
      </c>
      <c r="K151" s="19">
        <v>0</v>
      </c>
      <c r="L151" s="19">
        <f t="shared" si="54"/>
        <v>752774.82000000007</v>
      </c>
      <c r="M151" s="19">
        <f>F151+L151</f>
        <v>790186.7300000001</v>
      </c>
      <c r="N151" s="438" t="s">
        <v>407</v>
      </c>
      <c r="O151" s="444">
        <f>VLOOKUP($B151,'[3]table2groupgl_Pivot (2)'!$B$2:$N$151,2)</f>
        <v>3866453.1100000003</v>
      </c>
      <c r="P151" s="19">
        <f>VLOOKUP($B151,'[3]table2groupgl_Pivot (2)'!$B$2:$N$151,6)</f>
        <v>87924.109999999986</v>
      </c>
      <c r="Q151" s="19">
        <f>VLOOKUP($B151,'[3]table2groupgl_Pivot (2)'!$B$2:$N$151,8)</f>
        <v>2</v>
      </c>
      <c r="R151" s="19">
        <f t="shared" si="55"/>
        <v>87926.109999999986</v>
      </c>
      <c r="S151" s="19">
        <f>VLOOKUP($B151,'[3]table2groupgl_Pivot (2)'!$B$2:$N$151,5)</f>
        <v>611668.56999999995</v>
      </c>
      <c r="T151" s="19">
        <f>VLOOKUP($B151,'[3]table2groupgl_Pivot (2)'!$B$2:$N$151,3)</f>
        <v>0</v>
      </c>
      <c r="U151" s="19">
        <f>VLOOKUP($B151,'[3]table2groupgl_Pivot (2)'!$B$2:$N$151,4)</f>
        <v>7528</v>
      </c>
      <c r="V151" s="19">
        <f>VLOOKUP($B151,'[3]table2groupgl_Pivot (2)'!$B$2:$N$151,9)</f>
        <v>0</v>
      </c>
      <c r="W151" s="19">
        <f>VLOOKUP($B151,'[3]table2groupgl_Pivot (2)'!$B$2:$N$151,7)</f>
        <v>0</v>
      </c>
      <c r="X151" s="19">
        <f t="shared" si="56"/>
        <v>619196.56999999995</v>
      </c>
      <c r="Y151" s="19">
        <f>R151+X151</f>
        <v>707122.67999999993</v>
      </c>
      <c r="Z151" s="208">
        <f>(R151-F151)*100/F151</f>
        <v>135.02170832764219</v>
      </c>
      <c r="AA151" s="208">
        <f>(X151-L151)*100/L151</f>
        <v>-17.744781899054502</v>
      </c>
      <c r="AB151" s="208">
        <f>(Y151-M151)*100/M151</f>
        <v>-10.511952029364016</v>
      </c>
      <c r="AC151" s="12" t="s">
        <v>1409</v>
      </c>
    </row>
    <row r="152" spans="1:29" hidden="1" x14ac:dyDescent="0.55000000000000004">
      <c r="A152" s="271" t="s">
        <v>1268</v>
      </c>
      <c r="B152" s="102" t="str">
        <f t="shared" si="48"/>
        <v>002</v>
      </c>
      <c r="C152" s="19">
        <v>2795758.35</v>
      </c>
      <c r="D152" s="19">
        <v>189287.44</v>
      </c>
      <c r="E152" s="19">
        <v>0</v>
      </c>
      <c r="F152" s="19">
        <f t="shared" si="53"/>
        <v>189287.44</v>
      </c>
      <c r="G152" s="19">
        <v>647556.06999999995</v>
      </c>
      <c r="H152" s="19">
        <v>75180</v>
      </c>
      <c r="I152" s="19">
        <v>466251</v>
      </c>
      <c r="J152" s="19">
        <v>0</v>
      </c>
      <c r="K152" s="19">
        <v>0</v>
      </c>
      <c r="L152" s="19">
        <f t="shared" si="54"/>
        <v>1188987.0699999998</v>
      </c>
      <c r="M152" s="19">
        <f>F152+L152</f>
        <v>1378274.5099999998</v>
      </c>
      <c r="N152" s="438" t="s">
        <v>360</v>
      </c>
      <c r="O152" s="444">
        <f>VLOOKUP($B152,'[3]table2groupgl_Pivot (2)'!$B$2:$N$151,2)</f>
        <v>3156449.5</v>
      </c>
      <c r="P152" s="19">
        <f>VLOOKUP($B152,'[3]table2groupgl_Pivot (2)'!$B$2:$N$151,6)</f>
        <v>60758.680000000008</v>
      </c>
      <c r="Q152" s="19">
        <f>VLOOKUP($B152,'[3]table2groupgl_Pivot (2)'!$B$2:$N$151,8)</f>
        <v>1</v>
      </c>
      <c r="R152" s="19">
        <f t="shared" si="55"/>
        <v>60759.680000000008</v>
      </c>
      <c r="S152" s="19">
        <f>VLOOKUP($B152,'[3]table2groupgl_Pivot (2)'!$B$2:$N$151,5)</f>
        <v>680779.88</v>
      </c>
      <c r="T152" s="19">
        <f>VLOOKUP($B152,'[3]table2groupgl_Pivot (2)'!$B$2:$N$151,3)</f>
        <v>43900</v>
      </c>
      <c r="U152" s="19">
        <f>VLOOKUP($B152,'[3]table2groupgl_Pivot (2)'!$B$2:$N$151,4)</f>
        <v>387591</v>
      </c>
      <c r="V152" s="19">
        <f>VLOOKUP($B152,'[3]table2groupgl_Pivot (2)'!$B$2:$N$151,9)</f>
        <v>0</v>
      </c>
      <c r="W152" s="19">
        <f>VLOOKUP($B152,'[3]table2groupgl_Pivot (2)'!$B$2:$N$151,7)</f>
        <v>0</v>
      </c>
      <c r="X152" s="19">
        <f t="shared" si="56"/>
        <v>1112270.8799999999</v>
      </c>
      <c r="Y152" s="19">
        <f>R152+X152</f>
        <v>1173030.5599999998</v>
      </c>
      <c r="Z152" s="208">
        <f>(R152-F152)*100/F152</f>
        <v>-67.900839062538964</v>
      </c>
      <c r="AA152" s="208">
        <f>(X152-L152)*100/L152</f>
        <v>-6.4522308051676251</v>
      </c>
      <c r="AB152" s="208">
        <f>(Y152-M152)*100/M152</f>
        <v>-14.891369499389494</v>
      </c>
      <c r="AC152" s="12" t="s">
        <v>1409</v>
      </c>
    </row>
    <row r="153" spans="1:29" hidden="1" x14ac:dyDescent="0.55000000000000004">
      <c r="A153" s="272" t="s">
        <v>1269</v>
      </c>
      <c r="B153" s="102" t="str">
        <f t="shared" si="48"/>
        <v>003</v>
      </c>
      <c r="C153" s="19">
        <v>22028266.119999997</v>
      </c>
      <c r="D153" s="19">
        <v>1889727.5899999992</v>
      </c>
      <c r="E153" s="19">
        <v>13</v>
      </c>
      <c r="F153" s="19">
        <f t="shared" si="53"/>
        <v>1889740.5899999992</v>
      </c>
      <c r="G153" s="19">
        <v>7192410.6400000006</v>
      </c>
      <c r="H153" s="19">
        <v>450000</v>
      </c>
      <c r="I153" s="19">
        <v>3310322.8600000003</v>
      </c>
      <c r="J153" s="19">
        <v>0</v>
      </c>
      <c r="K153" s="19">
        <v>0</v>
      </c>
      <c r="L153" s="19">
        <f t="shared" si="54"/>
        <v>10952733.5</v>
      </c>
      <c r="M153" s="19">
        <f>F153+L153</f>
        <v>12842474.09</v>
      </c>
      <c r="N153" s="438" t="s">
        <v>363</v>
      </c>
      <c r="O153" s="444">
        <f>VLOOKUP($B153,'[3]table2groupgl_Pivot (2)'!$B$2:$N$151,2)</f>
        <v>23438405.450000003</v>
      </c>
      <c r="P153" s="19">
        <f>VLOOKUP($B153,'[3]table2groupgl_Pivot (2)'!$B$2:$N$151,6)</f>
        <v>1572111.4200000004</v>
      </c>
      <c r="Q153" s="19">
        <f>VLOOKUP($B153,'[3]table2groupgl_Pivot (2)'!$B$2:$N$151,8)</f>
        <v>5182.82</v>
      </c>
      <c r="R153" s="19">
        <f t="shared" si="55"/>
        <v>1577294.2400000005</v>
      </c>
      <c r="S153" s="19">
        <f>VLOOKUP($B153,'[3]table2groupgl_Pivot (2)'!$B$2:$N$151,5)</f>
        <v>8191965.6999999993</v>
      </c>
      <c r="T153" s="19">
        <f>VLOOKUP($B153,'[3]table2groupgl_Pivot (2)'!$B$2:$N$151,3)</f>
        <v>717695.83000000007</v>
      </c>
      <c r="U153" s="19">
        <f>VLOOKUP($B153,'[3]table2groupgl_Pivot (2)'!$B$2:$N$151,4)</f>
        <v>3180511.4699999997</v>
      </c>
      <c r="V153" s="19">
        <f>VLOOKUP($B153,'[3]table2groupgl_Pivot (2)'!$B$2:$N$151,9)</f>
        <v>0</v>
      </c>
      <c r="W153" s="19">
        <f>VLOOKUP($B153,'[3]table2groupgl_Pivot (2)'!$B$2:$N$151,7)</f>
        <v>0</v>
      </c>
      <c r="X153" s="19">
        <f t="shared" si="56"/>
        <v>12090173</v>
      </c>
      <c r="Y153" s="19">
        <f>R153+X153</f>
        <v>13667467.24</v>
      </c>
      <c r="Z153" s="208">
        <f>(R153-F153)*100/F153</f>
        <v>-16.533822242766075</v>
      </c>
      <c r="AA153" s="208">
        <f>(X153-L153)*100/L153</f>
        <v>10.384982890344224</v>
      </c>
      <c r="AB153" s="208">
        <f>(Y153-M153)*100/M153</f>
        <v>6.4239424912867413</v>
      </c>
      <c r="AC153" s="12" t="s">
        <v>1409</v>
      </c>
    </row>
    <row r="154" spans="1:29" hidden="1" x14ac:dyDescent="0.55000000000000004">
      <c r="A154" s="271" t="s">
        <v>1270</v>
      </c>
      <c r="B154" s="102" t="str">
        <f t="shared" si="48"/>
        <v>004</v>
      </c>
      <c r="C154" s="19">
        <v>31534174.559999995</v>
      </c>
      <c r="D154" s="19">
        <v>298245.04000000004</v>
      </c>
      <c r="E154" s="19">
        <v>8</v>
      </c>
      <c r="F154" s="19">
        <f t="shared" si="53"/>
        <v>298253.04000000004</v>
      </c>
      <c r="G154" s="19">
        <v>5540867.3100000005</v>
      </c>
      <c r="H154" s="19">
        <v>159900</v>
      </c>
      <c r="I154" s="19">
        <v>323042.30000000005</v>
      </c>
      <c r="J154" s="19">
        <v>0</v>
      </c>
      <c r="K154" s="19">
        <v>0</v>
      </c>
      <c r="L154" s="19">
        <f t="shared" si="54"/>
        <v>6023809.6100000003</v>
      </c>
      <c r="M154" s="19">
        <f>F154+L154</f>
        <v>6322062.6500000004</v>
      </c>
      <c r="N154" s="438" t="s">
        <v>378</v>
      </c>
      <c r="O154" s="444">
        <f>VLOOKUP($B154,'[3]table2groupgl_Pivot (2)'!$B$2:$N$151,2)</f>
        <v>31489589.260000002</v>
      </c>
      <c r="P154" s="19">
        <f>VLOOKUP($B154,'[3]table2groupgl_Pivot (2)'!$B$2:$N$151,6)</f>
        <v>284426.73000000004</v>
      </c>
      <c r="Q154" s="19">
        <f>VLOOKUP($B154,'[3]table2groupgl_Pivot (2)'!$B$2:$N$151,8)</f>
        <v>7</v>
      </c>
      <c r="R154" s="19">
        <f t="shared" si="55"/>
        <v>284433.73000000004</v>
      </c>
      <c r="S154" s="19">
        <f>VLOOKUP($B154,'[3]table2groupgl_Pivot (2)'!$B$2:$N$151,5)</f>
        <v>5574327.7499999981</v>
      </c>
      <c r="T154" s="19">
        <f>VLOOKUP($B154,'[3]table2groupgl_Pivot (2)'!$B$2:$N$151,3)</f>
        <v>3598.41</v>
      </c>
      <c r="U154" s="19">
        <f>VLOOKUP($B154,'[3]table2groupgl_Pivot (2)'!$B$2:$N$151,4)</f>
        <v>165749.88</v>
      </c>
      <c r="V154" s="19">
        <f>VLOOKUP($B154,'[3]table2groupgl_Pivot (2)'!$B$2:$N$151,9)</f>
        <v>0</v>
      </c>
      <c r="W154" s="19">
        <f>VLOOKUP($B154,'[3]table2groupgl_Pivot (2)'!$B$2:$N$151,7)</f>
        <v>0</v>
      </c>
      <c r="X154" s="19">
        <f t="shared" si="56"/>
        <v>5743676.0399999982</v>
      </c>
      <c r="Y154" s="19">
        <f>R154+X154</f>
        <v>6028109.7699999986</v>
      </c>
      <c r="Z154" s="208">
        <f>(R154-F154)*100/F154</f>
        <v>-4.6334179862843969</v>
      </c>
      <c r="AA154" s="208">
        <f>(X154-L154)*100/L154</f>
        <v>-4.6504386449226134</v>
      </c>
      <c r="AB154" s="208">
        <f>(Y154-M154)*100/M154</f>
        <v>-4.6496356691435468</v>
      </c>
      <c r="AC154" s="12" t="s">
        <v>1409</v>
      </c>
    </row>
    <row r="155" spans="1:29" hidden="1" x14ac:dyDescent="0.55000000000000004">
      <c r="A155" s="271" t="s">
        <v>1271</v>
      </c>
      <c r="B155" s="102" t="str">
        <f t="shared" si="48"/>
        <v>005</v>
      </c>
      <c r="C155" s="19">
        <v>21818112.810000438</v>
      </c>
      <c r="D155" s="19">
        <v>175433.51999999851</v>
      </c>
      <c r="E155" s="19">
        <v>6</v>
      </c>
      <c r="F155" s="19">
        <f t="shared" si="53"/>
        <v>175439.51999999851</v>
      </c>
      <c r="G155" s="19">
        <v>4391149.0099999988</v>
      </c>
      <c r="H155" s="19">
        <v>7500</v>
      </c>
      <c r="I155" s="19">
        <v>90017</v>
      </c>
      <c r="J155" s="19">
        <v>0</v>
      </c>
      <c r="K155" s="19">
        <v>0</v>
      </c>
      <c r="L155" s="19">
        <f t="shared" si="54"/>
        <v>4488666.0099999988</v>
      </c>
      <c r="M155" s="19">
        <f>F155+L155</f>
        <v>4664105.5299999975</v>
      </c>
      <c r="N155" s="438" t="s">
        <v>367</v>
      </c>
      <c r="O155" s="444">
        <f>VLOOKUP($B155,'[3]table2groupgl_Pivot (2)'!$B$2:$N$151,2)</f>
        <v>21946581.459999859</v>
      </c>
      <c r="P155" s="19">
        <f>VLOOKUP($B155,'[3]table2groupgl_Pivot (2)'!$B$2:$N$151,6)</f>
        <v>102621.55999999943</v>
      </c>
      <c r="Q155" s="19">
        <f>VLOOKUP($B155,'[3]table2groupgl_Pivot (2)'!$B$2:$N$151,8)</f>
        <v>5981.27</v>
      </c>
      <c r="R155" s="19">
        <f t="shared" si="55"/>
        <v>108602.82999999943</v>
      </c>
      <c r="S155" s="19">
        <f>VLOOKUP($B155,'[3]table2groupgl_Pivot (2)'!$B$2:$N$151,5)</f>
        <v>4777076.54</v>
      </c>
      <c r="T155" s="19">
        <f>VLOOKUP($B155,'[3]table2groupgl_Pivot (2)'!$B$2:$N$151,3)</f>
        <v>12500</v>
      </c>
      <c r="U155" s="19">
        <f>VLOOKUP($B155,'[3]table2groupgl_Pivot (2)'!$B$2:$N$151,4)</f>
        <v>119327.71</v>
      </c>
      <c r="V155" s="19">
        <f>VLOOKUP($B155,'[3]table2groupgl_Pivot (2)'!$B$2:$N$151,9)</f>
        <v>0</v>
      </c>
      <c r="W155" s="19">
        <f>VLOOKUP($B155,'[3]table2groupgl_Pivot (2)'!$B$2:$N$151,7)</f>
        <v>0</v>
      </c>
      <c r="X155" s="19">
        <f t="shared" si="56"/>
        <v>4908904.25</v>
      </c>
      <c r="Y155" s="19">
        <f>R155+X155</f>
        <v>5017507.0799999991</v>
      </c>
      <c r="Z155" s="208">
        <f>(R155-F155)*100/F155</f>
        <v>-38.096712758903834</v>
      </c>
      <c r="AA155" s="208">
        <f>(X155-L155)*100/L155</f>
        <v>9.3622078155019892</v>
      </c>
      <c r="AB155" s="208">
        <f>(Y155-M155)*100/M155</f>
        <v>7.5770487551554568</v>
      </c>
      <c r="AC155" s="12" t="s">
        <v>1409</v>
      </c>
    </row>
    <row r="156" spans="1:29" x14ac:dyDescent="0.55000000000000004">
      <c r="A156" s="271" t="s">
        <v>1272</v>
      </c>
      <c r="B156" s="102" t="str">
        <f t="shared" si="48"/>
        <v>006</v>
      </c>
      <c r="C156" s="19">
        <v>21687339.989999998</v>
      </c>
      <c r="D156" s="19">
        <v>419666.95000000007</v>
      </c>
      <c r="E156" s="19">
        <v>1</v>
      </c>
      <c r="F156" s="19">
        <f t="shared" si="53"/>
        <v>419667.95000000007</v>
      </c>
      <c r="G156" s="19">
        <v>3695478.3800000004</v>
      </c>
      <c r="H156" s="19">
        <v>279105.17</v>
      </c>
      <c r="I156" s="19">
        <v>765591.59</v>
      </c>
      <c r="J156" s="19">
        <v>0</v>
      </c>
      <c r="K156" s="19">
        <v>0</v>
      </c>
      <c r="L156" s="19">
        <f t="shared" si="54"/>
        <v>4740175.1400000006</v>
      </c>
      <c r="M156" s="19">
        <f>F156+L156</f>
        <v>5159843.0900000008</v>
      </c>
      <c r="N156" s="438" t="s">
        <v>372</v>
      </c>
      <c r="O156" s="444">
        <f>VLOOKUP($B156,'[3]table2groupgl_Pivot (2)'!$B$2:$N$151,2)</f>
        <v>21580831.460000001</v>
      </c>
      <c r="P156" s="19">
        <f>VLOOKUP($B156,'[3]table2groupgl_Pivot (2)'!$B$2:$N$151,6)</f>
        <v>296551.78000000003</v>
      </c>
      <c r="Q156" s="19">
        <f>VLOOKUP($B156,'[3]table2groupgl_Pivot (2)'!$B$2:$N$151,8)</f>
        <v>3</v>
      </c>
      <c r="R156" s="19">
        <f t="shared" si="55"/>
        <v>296554.78000000003</v>
      </c>
      <c r="S156" s="19">
        <f>VLOOKUP($B156,'[3]table2groupgl_Pivot (2)'!$B$2:$N$151,5)</f>
        <v>4182996.1199999996</v>
      </c>
      <c r="T156" s="19">
        <f>VLOOKUP($B156,'[3]table2groupgl_Pivot (2)'!$B$2:$N$151,3)</f>
        <v>5042892.59</v>
      </c>
      <c r="U156" s="19">
        <f>VLOOKUP($B156,'[3]table2groupgl_Pivot (2)'!$B$2:$N$151,4)</f>
        <v>1098235.6600000001</v>
      </c>
      <c r="V156" s="19">
        <f>VLOOKUP($B156,'[3]table2groupgl_Pivot (2)'!$B$2:$N$151,9)</f>
        <v>0</v>
      </c>
      <c r="W156" s="19">
        <f>VLOOKUP($B156,'[3]table2groupgl_Pivot (2)'!$B$2:$N$151,7)</f>
        <v>0</v>
      </c>
      <c r="X156" s="19">
        <f t="shared" si="56"/>
        <v>10324124.369999999</v>
      </c>
      <c r="Y156" s="19">
        <f>R156+X156</f>
        <v>10620679.149999999</v>
      </c>
      <c r="Z156" s="208">
        <f>(R156-F156)*100/F156</f>
        <v>-29.33585230895045</v>
      </c>
      <c r="AA156" s="208">
        <f>(X156-L156)*100/L156</f>
        <v>117.80048342264413</v>
      </c>
      <c r="AB156" s="208">
        <f>(Y156-M156)*100/M156</f>
        <v>105.83337447961033</v>
      </c>
      <c r="AC156" s="12" t="s">
        <v>1409</v>
      </c>
    </row>
    <row r="157" spans="1:29" x14ac:dyDescent="0.55000000000000004">
      <c r="A157" s="271" t="s">
        <v>1606</v>
      </c>
      <c r="B157" s="102" t="str">
        <f t="shared" si="48"/>
        <v>007</v>
      </c>
      <c r="C157" s="19">
        <v>15465220.409999998</v>
      </c>
      <c r="D157" s="19">
        <v>1133171.83</v>
      </c>
      <c r="E157" s="19">
        <v>5</v>
      </c>
      <c r="F157" s="19">
        <f t="shared" si="53"/>
        <v>1133176.83</v>
      </c>
      <c r="G157" s="19">
        <v>7322396.6200000001</v>
      </c>
      <c r="H157" s="19">
        <v>1041425</v>
      </c>
      <c r="I157" s="19">
        <v>3159810.6199999996</v>
      </c>
      <c r="J157" s="19">
        <v>1522500</v>
      </c>
      <c r="K157" s="19">
        <v>0</v>
      </c>
      <c r="L157" s="19">
        <f t="shared" si="54"/>
        <v>13046132.24</v>
      </c>
      <c r="M157" s="19">
        <f>F157+L157</f>
        <v>14179309.07</v>
      </c>
      <c r="N157" s="438" t="s">
        <v>89</v>
      </c>
      <c r="O157" s="444">
        <f>VLOOKUP($B157,'[3]table2groupgl_Pivot (2)'!$B$2:$N$151,2)</f>
        <v>15357835.139999999</v>
      </c>
      <c r="P157" s="19">
        <f>VLOOKUP($B157,'[3]table2groupgl_Pivot (2)'!$B$2:$N$151,6)</f>
        <v>940290.32000000007</v>
      </c>
      <c r="Q157" s="19">
        <f>VLOOKUP($B157,'[3]table2groupgl_Pivot (2)'!$B$2:$N$151,8)</f>
        <v>0</v>
      </c>
      <c r="R157" s="19">
        <f t="shared" si="55"/>
        <v>940290.32000000007</v>
      </c>
      <c r="S157" s="19">
        <f>VLOOKUP($B157,'[3]table2groupgl_Pivot (2)'!$B$2:$N$151,5)</f>
        <v>7436384.4100000001</v>
      </c>
      <c r="T157" s="19">
        <f>VLOOKUP($B157,'[3]table2groupgl_Pivot (2)'!$B$2:$N$151,3)</f>
        <v>5723479.2299999995</v>
      </c>
      <c r="U157" s="19">
        <f>VLOOKUP($B157,'[3]table2groupgl_Pivot (2)'!$B$2:$N$151,4)</f>
        <v>3048798.5500000003</v>
      </c>
      <c r="V157" s="19">
        <f>VLOOKUP($B157,'[3]table2groupgl_Pivot (2)'!$B$2:$N$151,9)</f>
        <v>0</v>
      </c>
      <c r="W157" s="19">
        <f>VLOOKUP($B157,'[3]table2groupgl_Pivot (2)'!$B$2:$N$151,7)</f>
        <v>1522500</v>
      </c>
      <c r="X157" s="19">
        <f t="shared" si="56"/>
        <v>17731162.190000001</v>
      </c>
      <c r="Y157" s="19">
        <f>R157+X157</f>
        <v>18671452.510000002</v>
      </c>
      <c r="Z157" s="208">
        <f>(R157-F157)*100/F157</f>
        <v>-17.021748494451653</v>
      </c>
      <c r="AA157" s="208">
        <f>(X157-L157)*100/L157</f>
        <v>35.911256024490527</v>
      </c>
      <c r="AB157" s="208">
        <f>(Y157-M157)*100/M157</f>
        <v>31.680975552640245</v>
      </c>
      <c r="AC157" s="12" t="s">
        <v>1409</v>
      </c>
    </row>
    <row r="158" spans="1:29" hidden="1" x14ac:dyDescent="0.55000000000000004">
      <c r="A158" s="271" t="s">
        <v>1274</v>
      </c>
      <c r="B158" s="102" t="str">
        <f t="shared" si="48"/>
        <v>008</v>
      </c>
      <c r="C158" s="19">
        <v>18629028.789999999</v>
      </c>
      <c r="D158" s="19">
        <v>375871.90999999992</v>
      </c>
      <c r="E158" s="19">
        <v>2</v>
      </c>
      <c r="F158" s="19">
        <f t="shared" si="53"/>
        <v>375873.90999999992</v>
      </c>
      <c r="G158" s="19">
        <v>4529490.4400000004</v>
      </c>
      <c r="H158" s="19">
        <v>2580733.65</v>
      </c>
      <c r="I158" s="19">
        <v>2378582.0300000003</v>
      </c>
      <c r="J158" s="19">
        <v>0</v>
      </c>
      <c r="K158" s="19">
        <v>0</v>
      </c>
      <c r="L158" s="19">
        <f t="shared" si="54"/>
        <v>9488806.120000001</v>
      </c>
      <c r="M158" s="19">
        <f>F158+L158</f>
        <v>9864680.0300000012</v>
      </c>
      <c r="N158" s="438" t="s">
        <v>81</v>
      </c>
      <c r="O158" s="444">
        <f>VLOOKUP($B158,'[3]table2groupgl_Pivot (2)'!$B$2:$N$151,2)</f>
        <v>18555321.970000003</v>
      </c>
      <c r="P158" s="19">
        <f>VLOOKUP($B158,'[3]table2groupgl_Pivot (2)'!$B$2:$N$151,6)</f>
        <v>344666.83999999997</v>
      </c>
      <c r="Q158" s="19">
        <f>VLOOKUP($B158,'[3]table2groupgl_Pivot (2)'!$B$2:$N$151,8)</f>
        <v>0</v>
      </c>
      <c r="R158" s="19">
        <f t="shared" si="55"/>
        <v>344666.83999999997</v>
      </c>
      <c r="S158" s="19">
        <f>VLOOKUP($B158,'[3]table2groupgl_Pivot (2)'!$B$2:$N$151,5)</f>
        <v>4697640.4699999988</v>
      </c>
      <c r="T158" s="19">
        <f>VLOOKUP($B158,'[3]table2groupgl_Pivot (2)'!$B$2:$N$151,3)</f>
        <v>2553512</v>
      </c>
      <c r="U158" s="19">
        <f>VLOOKUP($B158,'[3]table2groupgl_Pivot (2)'!$B$2:$N$151,4)</f>
        <v>2924244.2399999993</v>
      </c>
      <c r="V158" s="19">
        <f>VLOOKUP($B158,'[3]table2groupgl_Pivot (2)'!$B$2:$N$151,9)</f>
        <v>688605.7</v>
      </c>
      <c r="W158" s="19">
        <f>VLOOKUP($B158,'[3]table2groupgl_Pivot (2)'!$B$2:$N$151,7)</f>
        <v>0</v>
      </c>
      <c r="X158" s="19">
        <f t="shared" si="56"/>
        <v>10864002.409999996</v>
      </c>
      <c r="Y158" s="19">
        <f>R158+X158</f>
        <v>11208669.249999996</v>
      </c>
      <c r="Z158" s="208">
        <f>(R158-F158)*100/F158</f>
        <v>-8.3025368799872155</v>
      </c>
      <c r="AA158" s="208">
        <f>(X158-L158)*100/L158</f>
        <v>14.49282736530394</v>
      </c>
      <c r="AB158" s="208">
        <f>(Y158-M158)*100/M158</f>
        <v>13.624255585713053</v>
      </c>
      <c r="AC158" s="12" t="s">
        <v>1409</v>
      </c>
    </row>
    <row r="159" spans="1:29" hidden="1" x14ac:dyDescent="0.55000000000000004">
      <c r="A159" s="271" t="s">
        <v>1275</v>
      </c>
      <c r="B159" s="102" t="str">
        <f t="shared" si="48"/>
        <v>009</v>
      </c>
      <c r="C159" s="19">
        <v>19349933.700000003</v>
      </c>
      <c r="D159" s="19">
        <v>49771410.180000074</v>
      </c>
      <c r="E159" s="19">
        <v>847.7</v>
      </c>
      <c r="F159" s="19">
        <f t="shared" si="53"/>
        <v>49772257.880000077</v>
      </c>
      <c r="G159" s="19">
        <v>78296490.460000008</v>
      </c>
      <c r="H159" s="19">
        <v>416724.8</v>
      </c>
      <c r="I159" s="19">
        <v>565955.30000000005</v>
      </c>
      <c r="J159" s="19">
        <v>0</v>
      </c>
      <c r="K159" s="19">
        <v>0</v>
      </c>
      <c r="L159" s="19">
        <f t="shared" si="54"/>
        <v>79279170.560000002</v>
      </c>
      <c r="M159" s="19">
        <f>F159+L159</f>
        <v>129051428.44000009</v>
      </c>
      <c r="N159" s="438" t="s">
        <v>412</v>
      </c>
      <c r="O159" s="444">
        <f>VLOOKUP($B159,'[3]table2groupgl_Pivot (2)'!$B$2:$N$151,2)</f>
        <v>20542791.350000001</v>
      </c>
      <c r="P159" s="19">
        <f>VLOOKUP($B159,'[3]table2groupgl_Pivot (2)'!$B$2:$N$151,6)</f>
        <v>42489768.049999751</v>
      </c>
      <c r="Q159" s="19">
        <f>VLOOKUP($B159,'[3]table2groupgl_Pivot (2)'!$B$2:$N$151,8)</f>
        <v>37</v>
      </c>
      <c r="R159" s="19">
        <f t="shared" si="55"/>
        <v>42489805.049999751</v>
      </c>
      <c r="S159" s="19">
        <f>VLOOKUP($B159,'[3]table2groupgl_Pivot (2)'!$B$2:$N$151,5)</f>
        <v>85267545.989999995</v>
      </c>
      <c r="T159" s="19">
        <f>VLOOKUP($B159,'[3]table2groupgl_Pivot (2)'!$B$2:$N$151,3)</f>
        <v>1424000</v>
      </c>
      <c r="U159" s="19">
        <f>VLOOKUP($B159,'[3]table2groupgl_Pivot (2)'!$B$2:$N$151,4)</f>
        <v>424616</v>
      </c>
      <c r="V159" s="19">
        <f>VLOOKUP($B159,'[3]table2groupgl_Pivot (2)'!$B$2:$N$151,9)</f>
        <v>871567.7</v>
      </c>
      <c r="W159" s="19">
        <f>VLOOKUP($B159,'[3]table2groupgl_Pivot (2)'!$B$2:$N$151,7)</f>
        <v>0</v>
      </c>
      <c r="X159" s="19">
        <f t="shared" si="56"/>
        <v>87987729.689999998</v>
      </c>
      <c r="Y159" s="19">
        <f>R159+X159</f>
        <v>130477534.73999974</v>
      </c>
      <c r="Z159" s="208">
        <f>(R159-F159)*100/F159</f>
        <v>-14.631550064612652</v>
      </c>
      <c r="AA159" s="208">
        <f>(X159-L159)*100/L159</f>
        <v>10.9846748754885</v>
      </c>
      <c r="AB159" s="208">
        <f>(Y159-M159)*100/M159</f>
        <v>1.1050682020638727</v>
      </c>
      <c r="AC159" s="12" t="s">
        <v>1409</v>
      </c>
    </row>
    <row r="160" spans="1:29" hidden="1" x14ac:dyDescent="0.55000000000000004">
      <c r="A160" s="271" t="s">
        <v>1276</v>
      </c>
      <c r="B160" s="102" t="str">
        <f t="shared" si="48"/>
        <v>037</v>
      </c>
      <c r="C160" s="19">
        <v>34265210.779999994</v>
      </c>
      <c r="D160" s="19">
        <v>1686900.14</v>
      </c>
      <c r="E160" s="19">
        <v>0</v>
      </c>
      <c r="F160" s="19">
        <f t="shared" si="53"/>
        <v>1686900.14</v>
      </c>
      <c r="G160" s="19">
        <v>13037472.08</v>
      </c>
      <c r="H160" s="19">
        <v>11271429.430000002</v>
      </c>
      <c r="I160" s="19">
        <v>847667.28</v>
      </c>
      <c r="J160" s="19">
        <v>0</v>
      </c>
      <c r="K160" s="19">
        <v>1911374</v>
      </c>
      <c r="L160" s="19">
        <f t="shared" si="54"/>
        <v>27067942.790000003</v>
      </c>
      <c r="M160" s="19">
        <f>F160+L160</f>
        <v>28754842.930000003</v>
      </c>
      <c r="N160" s="438" t="s">
        <v>386</v>
      </c>
      <c r="O160" s="444">
        <f>VLOOKUP($B160,'[3]table2groupgl_Pivot (2)'!$B$2:$N$151,2)</f>
        <v>34806529.039999999</v>
      </c>
      <c r="P160" s="19">
        <f>VLOOKUP($B160,'[3]table2groupgl_Pivot (2)'!$B$2:$N$151,6)</f>
        <v>1543879.7499999998</v>
      </c>
      <c r="Q160" s="19">
        <f>VLOOKUP($B160,'[3]table2groupgl_Pivot (2)'!$B$2:$N$151,8)</f>
        <v>6</v>
      </c>
      <c r="R160" s="19">
        <f t="shared" si="55"/>
        <v>1543885.7499999998</v>
      </c>
      <c r="S160" s="19">
        <f>VLOOKUP($B160,'[3]table2groupgl_Pivot (2)'!$B$2:$N$151,5)</f>
        <v>11437938.419999998</v>
      </c>
      <c r="T160" s="19">
        <f>VLOOKUP($B160,'[3]table2groupgl_Pivot (2)'!$B$2:$N$151,3)</f>
        <v>10322908.610000001</v>
      </c>
      <c r="U160" s="19">
        <f>VLOOKUP($B160,'[3]table2groupgl_Pivot (2)'!$B$2:$N$151,4)</f>
        <v>794807.2</v>
      </c>
      <c r="V160" s="19">
        <f>VLOOKUP($B160,'[3]table2groupgl_Pivot (2)'!$B$2:$N$151,9)</f>
        <v>573518</v>
      </c>
      <c r="W160" s="19">
        <f>VLOOKUP($B160,'[3]table2groupgl_Pivot (2)'!$B$2:$N$151,7)</f>
        <v>0</v>
      </c>
      <c r="X160" s="19">
        <f t="shared" si="56"/>
        <v>23129172.23</v>
      </c>
      <c r="Y160" s="19">
        <f>R160+X160</f>
        <v>24673057.98</v>
      </c>
      <c r="Z160" s="208">
        <f>(R160-F160)*100/F160</f>
        <v>-8.4779404903007567</v>
      </c>
      <c r="AA160" s="208">
        <f>(X160-L160)*100/L160</f>
        <v>-14.55142191838511</v>
      </c>
      <c r="AB160" s="208">
        <f>(Y160-M160)*100/M160</f>
        <v>-14.19512170501709</v>
      </c>
      <c r="AC160" s="12" t="s">
        <v>1409</v>
      </c>
    </row>
    <row r="161" spans="1:29" x14ac:dyDescent="0.55000000000000004">
      <c r="A161" s="271" t="s">
        <v>1398</v>
      </c>
      <c r="B161" s="102" t="str">
        <f t="shared" si="48"/>
        <v>038</v>
      </c>
      <c r="C161" s="19">
        <v>31493688.419999998</v>
      </c>
      <c r="D161" s="19">
        <v>73221.240000000005</v>
      </c>
      <c r="E161" s="19">
        <v>14</v>
      </c>
      <c r="F161" s="19">
        <f t="shared" si="53"/>
        <v>73235.240000000005</v>
      </c>
      <c r="G161" s="19">
        <v>4264655.58</v>
      </c>
      <c r="H161" s="19">
        <v>4029443.91</v>
      </c>
      <c r="I161" s="19">
        <v>1885255.8199999998</v>
      </c>
      <c r="J161" s="19">
        <v>0</v>
      </c>
      <c r="K161" s="19">
        <v>0</v>
      </c>
      <c r="L161" s="19">
        <f t="shared" si="54"/>
        <v>10179355.310000001</v>
      </c>
      <c r="M161" s="19">
        <f>F161+L161</f>
        <v>10252590.550000001</v>
      </c>
      <c r="N161" s="438" t="s">
        <v>393</v>
      </c>
      <c r="O161" s="444">
        <f>VLOOKUP($B161,'[3]table2groupgl_Pivot (2)'!$B$2:$N$151,2)</f>
        <v>36059855.160000004</v>
      </c>
      <c r="P161" s="19">
        <f>VLOOKUP($B161,'[3]table2groupgl_Pivot (2)'!$B$2:$N$151,6)</f>
        <v>206705.84999999998</v>
      </c>
      <c r="Q161" s="19">
        <f>VLOOKUP($B161,'[3]table2groupgl_Pivot (2)'!$B$2:$N$151,8)</f>
        <v>10</v>
      </c>
      <c r="R161" s="19">
        <f t="shared" si="55"/>
        <v>206715.84999999998</v>
      </c>
      <c r="S161" s="19">
        <f>VLOOKUP($B161,'[3]table2groupgl_Pivot (2)'!$B$2:$N$151,5)</f>
        <v>9688955.6600000001</v>
      </c>
      <c r="T161" s="19">
        <f>VLOOKUP($B161,'[3]table2groupgl_Pivot (2)'!$B$2:$N$151,3)</f>
        <v>7697462</v>
      </c>
      <c r="U161" s="19">
        <f>VLOOKUP($B161,'[3]table2groupgl_Pivot (2)'!$B$2:$N$151,4)</f>
        <v>4650775.8</v>
      </c>
      <c r="V161" s="19">
        <f>VLOOKUP($B161,'[3]table2groupgl_Pivot (2)'!$B$2:$N$151,9)</f>
        <v>0</v>
      </c>
      <c r="W161" s="19">
        <f>VLOOKUP($B161,'[3]table2groupgl_Pivot (2)'!$B$2:$N$151,7)</f>
        <v>0</v>
      </c>
      <c r="X161" s="19">
        <f t="shared" si="56"/>
        <v>22037193.460000001</v>
      </c>
      <c r="Y161" s="19">
        <f>R161+X161</f>
        <v>22243909.310000002</v>
      </c>
      <c r="Z161" s="208">
        <f>(R161-F161)*100/F161</f>
        <v>182.26281500545363</v>
      </c>
      <c r="AA161" s="208">
        <f>(X161-L161)*100/L161</f>
        <v>116.48908785363932</v>
      </c>
      <c r="AB161" s="208">
        <f>(Y161-M161)*100/M161</f>
        <v>116.95891591028183</v>
      </c>
      <c r="AC161" s="12" t="s">
        <v>1409</v>
      </c>
    </row>
    <row r="162" spans="1:29" hidden="1" x14ac:dyDescent="0.55000000000000004">
      <c r="A162" s="271" t="s">
        <v>1278</v>
      </c>
      <c r="B162" s="102" t="str">
        <f t="shared" si="48"/>
        <v>039</v>
      </c>
      <c r="C162" s="19">
        <v>30482655.790000003</v>
      </c>
      <c r="D162" s="19">
        <v>4037770.2100000004</v>
      </c>
      <c r="E162" s="19">
        <v>28</v>
      </c>
      <c r="F162" s="19">
        <f t="shared" si="53"/>
        <v>4037798.2100000004</v>
      </c>
      <c r="G162" s="19">
        <v>10319936.73</v>
      </c>
      <c r="H162" s="19">
        <v>1717594.7</v>
      </c>
      <c r="I162" s="19">
        <v>3948489.37</v>
      </c>
      <c r="J162" s="19">
        <v>0</v>
      </c>
      <c r="K162" s="19">
        <v>448448</v>
      </c>
      <c r="L162" s="19">
        <f t="shared" si="54"/>
        <v>16434468.800000001</v>
      </c>
      <c r="M162" s="19">
        <f>F162+L162</f>
        <v>20472267.010000002</v>
      </c>
      <c r="N162" s="438" t="s">
        <v>391</v>
      </c>
      <c r="O162" s="444">
        <f>VLOOKUP($B162,'[3]table2groupgl_Pivot (2)'!$B$2:$N$151,2)</f>
        <v>31724104.07</v>
      </c>
      <c r="P162" s="19">
        <f>VLOOKUP($B162,'[3]table2groupgl_Pivot (2)'!$B$2:$N$151,6)</f>
        <v>3974486.1799999974</v>
      </c>
      <c r="Q162" s="19">
        <f>VLOOKUP($B162,'[3]table2groupgl_Pivot (2)'!$B$2:$N$151,8)</f>
        <v>0.33</v>
      </c>
      <c r="R162" s="19">
        <f t="shared" si="55"/>
        <v>3974486.5099999974</v>
      </c>
      <c r="S162" s="19">
        <f>VLOOKUP($B162,'[3]table2groupgl_Pivot (2)'!$B$2:$N$151,5)</f>
        <v>12049938.019999998</v>
      </c>
      <c r="T162" s="19">
        <f>VLOOKUP($B162,'[3]table2groupgl_Pivot (2)'!$B$2:$N$151,3)</f>
        <v>257560</v>
      </c>
      <c r="U162" s="19">
        <f>VLOOKUP($B162,'[3]table2groupgl_Pivot (2)'!$B$2:$N$151,4)</f>
        <v>3093545.57</v>
      </c>
      <c r="V162" s="19">
        <f>VLOOKUP($B162,'[3]table2groupgl_Pivot (2)'!$B$2:$N$151,9)</f>
        <v>3293400.75</v>
      </c>
      <c r="W162" s="19">
        <f>VLOOKUP($B162,'[3]table2groupgl_Pivot (2)'!$B$2:$N$151,7)</f>
        <v>31580</v>
      </c>
      <c r="X162" s="19">
        <f t="shared" si="56"/>
        <v>18726024.339999996</v>
      </c>
      <c r="Y162" s="19">
        <f>R162+X162</f>
        <v>22700510.849999994</v>
      </c>
      <c r="Z162" s="208">
        <f>(R162-F162)*100/F162</f>
        <v>-1.567975830075049</v>
      </c>
      <c r="AA162" s="208">
        <f>(X162-L162)*100/L162</f>
        <v>13.943593601272925</v>
      </c>
      <c r="AB162" s="208">
        <f>(Y162-M162)*100/M162</f>
        <v>10.884206614302029</v>
      </c>
      <c r="AC162" s="12" t="s">
        <v>1409</v>
      </c>
    </row>
    <row r="163" spans="1:29" hidden="1" x14ac:dyDescent="0.55000000000000004">
      <c r="A163" s="271" t="s">
        <v>1279</v>
      </c>
      <c r="B163" s="102" t="str">
        <f t="shared" si="48"/>
        <v>040</v>
      </c>
      <c r="C163" s="19">
        <v>44695857.079999998</v>
      </c>
      <c r="D163" s="19">
        <v>3182962.1100000003</v>
      </c>
      <c r="E163" s="19">
        <v>6</v>
      </c>
      <c r="F163" s="19">
        <f t="shared" si="53"/>
        <v>3182968.1100000003</v>
      </c>
      <c r="G163" s="19">
        <v>19434588.350000001</v>
      </c>
      <c r="H163" s="19">
        <v>6702727.2699999996</v>
      </c>
      <c r="I163" s="19">
        <v>4838378.49</v>
      </c>
      <c r="J163" s="19">
        <v>0</v>
      </c>
      <c r="K163" s="19">
        <v>0</v>
      </c>
      <c r="L163" s="19">
        <f t="shared" si="54"/>
        <v>30975694.109999999</v>
      </c>
      <c r="M163" s="19">
        <f>F163+L163</f>
        <v>34158662.219999999</v>
      </c>
      <c r="N163" s="438"/>
      <c r="O163" s="444">
        <f>VLOOKUP($B163,'[3]table2groupgl_Pivot (2)'!$B$2:$N$151,2)</f>
        <v>45369053.079999991</v>
      </c>
      <c r="P163" s="19">
        <f>VLOOKUP($B163,'[3]table2groupgl_Pivot (2)'!$B$2:$N$151,6)</f>
        <v>3324218.7600000007</v>
      </c>
      <c r="Q163" s="19">
        <f>VLOOKUP($B163,'[3]table2groupgl_Pivot (2)'!$B$2:$N$151,8)</f>
        <v>1</v>
      </c>
      <c r="R163" s="19">
        <f t="shared" si="55"/>
        <v>3324219.7600000007</v>
      </c>
      <c r="S163" s="19">
        <f>VLOOKUP($B163,'[3]table2groupgl_Pivot (2)'!$B$2:$N$151,5)</f>
        <v>19476623.309999999</v>
      </c>
      <c r="T163" s="19">
        <f>VLOOKUP($B163,'[3]table2groupgl_Pivot (2)'!$B$2:$N$151,3)</f>
        <v>7624816.1600000001</v>
      </c>
      <c r="U163" s="19">
        <f>VLOOKUP($B163,'[3]table2groupgl_Pivot (2)'!$B$2:$N$151,4)</f>
        <v>5545020.8700000001</v>
      </c>
      <c r="V163" s="19">
        <f>VLOOKUP($B163,'[3]table2groupgl_Pivot (2)'!$B$2:$N$151,9)</f>
        <v>0</v>
      </c>
      <c r="W163" s="19">
        <f>VLOOKUP($B163,'[3]table2groupgl_Pivot (2)'!$B$2:$N$151,7)</f>
        <v>0</v>
      </c>
      <c r="X163" s="19">
        <f t="shared" si="56"/>
        <v>32646460.34</v>
      </c>
      <c r="Y163" s="19">
        <f>R163+X163</f>
        <v>35970680.100000001</v>
      </c>
      <c r="Z163" s="208">
        <f>(R163-F163)*100/F163</f>
        <v>4.4377337478257157</v>
      </c>
      <c r="AA163" s="208">
        <f>(X163-L163)*100/L163</f>
        <v>5.3937975499978252</v>
      </c>
      <c r="AB163" s="208">
        <f>(Y163-M163)*100/M163</f>
        <v>5.3047097346191174</v>
      </c>
      <c r="AC163" s="12" t="s">
        <v>1409</v>
      </c>
    </row>
    <row r="164" spans="1:29" hidden="1" x14ac:dyDescent="0.55000000000000004">
      <c r="A164" s="271" t="s">
        <v>451</v>
      </c>
      <c r="B164" s="102" t="str">
        <f t="shared" si="48"/>
        <v>192</v>
      </c>
      <c r="C164" s="19">
        <v>2480</v>
      </c>
      <c r="D164" s="19">
        <v>32914.290000000008</v>
      </c>
      <c r="E164" s="19">
        <v>1</v>
      </c>
      <c r="F164" s="19">
        <f t="shared" si="53"/>
        <v>32915.290000000008</v>
      </c>
      <c r="G164" s="19">
        <v>155649.85000000006</v>
      </c>
      <c r="H164" s="19">
        <v>0</v>
      </c>
      <c r="I164" s="19">
        <v>0</v>
      </c>
      <c r="J164" s="19">
        <v>0</v>
      </c>
      <c r="K164" s="19">
        <v>0</v>
      </c>
      <c r="L164" s="19">
        <f t="shared" si="54"/>
        <v>155649.85000000006</v>
      </c>
      <c r="M164" s="19">
        <f>F164+L164</f>
        <v>188565.14000000007</v>
      </c>
      <c r="N164" s="438" t="s">
        <v>112</v>
      </c>
      <c r="O164" s="444">
        <f>VLOOKUP($B164,'[3]table2groupgl_Pivot (2)'!$B$2:$N$151,2)</f>
        <v>0</v>
      </c>
      <c r="P164" s="19">
        <f>VLOOKUP($B164,'[3]table2groupgl_Pivot (2)'!$B$2:$N$151,6)</f>
        <v>39415.199999999997</v>
      </c>
      <c r="Q164" s="19">
        <f>VLOOKUP($B164,'[3]table2groupgl_Pivot (2)'!$B$2:$N$151,8)</f>
        <v>2</v>
      </c>
      <c r="R164" s="19">
        <f t="shared" si="55"/>
        <v>39417.199999999997</v>
      </c>
      <c r="S164" s="19">
        <f>VLOOKUP($B164,'[3]table2groupgl_Pivot (2)'!$B$2:$N$151,5)</f>
        <v>157882.71</v>
      </c>
      <c r="T164" s="19">
        <f>VLOOKUP($B164,'[3]table2groupgl_Pivot (2)'!$B$2:$N$151,3)</f>
        <v>0</v>
      </c>
      <c r="U164" s="19">
        <f>VLOOKUP($B164,'[3]table2groupgl_Pivot (2)'!$B$2:$N$151,4)</f>
        <v>0</v>
      </c>
      <c r="V164" s="19">
        <f>VLOOKUP($B164,'[3]table2groupgl_Pivot (2)'!$B$2:$N$151,9)</f>
        <v>0</v>
      </c>
      <c r="W164" s="19">
        <f>VLOOKUP($B164,'[3]table2groupgl_Pivot (2)'!$B$2:$N$151,7)</f>
        <v>0</v>
      </c>
      <c r="X164" s="19">
        <f t="shared" si="56"/>
        <v>157882.71</v>
      </c>
      <c r="Y164" s="19">
        <f>R164+X164</f>
        <v>197299.90999999997</v>
      </c>
      <c r="Z164" s="208">
        <f>(R164-F164)*100/F164</f>
        <v>19.753464119562633</v>
      </c>
      <c r="AA164" s="208">
        <f>(X164-L164)*100/L164</f>
        <v>1.4345404123421428</v>
      </c>
      <c r="AB164" s="208">
        <f>(Y164-M164)*100/M164</f>
        <v>4.6322294778345023</v>
      </c>
      <c r="AC164" s="12" t="s">
        <v>1409</v>
      </c>
    </row>
    <row r="165" spans="1:29" x14ac:dyDescent="0.55000000000000004">
      <c r="A165" s="277" t="s">
        <v>1280</v>
      </c>
      <c r="B165" s="102" t="str">
        <f t="shared" si="48"/>
        <v>195</v>
      </c>
      <c r="C165" s="19">
        <v>2865344.5</v>
      </c>
      <c r="D165" s="19">
        <v>152140</v>
      </c>
      <c r="E165" s="19">
        <v>9</v>
      </c>
      <c r="F165" s="19">
        <f t="shared" si="53"/>
        <v>152149</v>
      </c>
      <c r="G165" s="19">
        <v>2813824.0200000005</v>
      </c>
      <c r="H165" s="19">
        <v>1671276.7</v>
      </c>
      <c r="I165" s="19">
        <v>672587.3</v>
      </c>
      <c r="J165" s="19">
        <v>0</v>
      </c>
      <c r="K165" s="19">
        <v>0</v>
      </c>
      <c r="L165" s="19">
        <f t="shared" si="54"/>
        <v>5157688.0200000005</v>
      </c>
      <c r="M165" s="19">
        <f>F165+L165</f>
        <v>5309837.0200000005</v>
      </c>
      <c r="N165" s="438" t="s">
        <v>113</v>
      </c>
      <c r="O165" s="444">
        <f>VLOOKUP($B165,'[3]table2groupgl_Pivot (2)'!$B$2:$N$151,2)</f>
        <v>2773518.33</v>
      </c>
      <c r="P165" s="19">
        <f>VLOOKUP($B165,'[3]table2groupgl_Pivot (2)'!$B$2:$N$151,6)</f>
        <v>292237.36</v>
      </c>
      <c r="Q165" s="19">
        <f>VLOOKUP($B165,'[3]table2groupgl_Pivot (2)'!$B$2:$N$151,8)</f>
        <v>6</v>
      </c>
      <c r="R165" s="19">
        <f t="shared" si="55"/>
        <v>292243.36</v>
      </c>
      <c r="S165" s="19">
        <f>VLOOKUP($B165,'[3]table2groupgl_Pivot (2)'!$B$2:$N$151,5)</f>
        <v>6450634.1500000013</v>
      </c>
      <c r="T165" s="19">
        <f>VLOOKUP($B165,'[3]table2groupgl_Pivot (2)'!$B$2:$N$151,3)</f>
        <v>2677720.7800000003</v>
      </c>
      <c r="U165" s="19">
        <f>VLOOKUP($B165,'[3]table2groupgl_Pivot (2)'!$B$2:$N$151,4)</f>
        <v>1290838.01</v>
      </c>
      <c r="V165" s="19">
        <f>VLOOKUP($B165,'[3]table2groupgl_Pivot (2)'!$B$2:$N$151,9)</f>
        <v>0</v>
      </c>
      <c r="W165" s="19">
        <f>VLOOKUP($B165,'[3]table2groupgl_Pivot (2)'!$B$2:$N$151,7)</f>
        <v>0</v>
      </c>
      <c r="X165" s="19">
        <f t="shared" si="56"/>
        <v>10419192.940000001</v>
      </c>
      <c r="Y165" s="19">
        <f>R165+X165</f>
        <v>10711436.300000001</v>
      </c>
      <c r="Z165" s="208">
        <f>(R165-F165)*100/F165</f>
        <v>92.07708233376492</v>
      </c>
      <c r="AA165" s="208">
        <f>(X165-L165)*100/L165</f>
        <v>102.01285730345512</v>
      </c>
      <c r="AB165" s="208">
        <f>(Y165-M165)*100/M165</f>
        <v>101.7281558672021</v>
      </c>
      <c r="AC165" s="12" t="s">
        <v>1409</v>
      </c>
    </row>
    <row r="166" spans="1:29" hidden="1" x14ac:dyDescent="0.55000000000000004">
      <c r="A166" s="271" t="s">
        <v>1281</v>
      </c>
      <c r="B166" s="102" t="str">
        <f t="shared" si="48"/>
        <v>206</v>
      </c>
      <c r="C166" s="19">
        <v>2232876.3200000003</v>
      </c>
      <c r="D166" s="19">
        <v>488328.7900000001</v>
      </c>
      <c r="E166" s="19">
        <v>16</v>
      </c>
      <c r="F166" s="19">
        <f>SUM(D166:E166)</f>
        <v>488344.7900000001</v>
      </c>
      <c r="G166" s="19">
        <v>6808771.2599999998</v>
      </c>
      <c r="H166" s="19">
        <v>21600</v>
      </c>
      <c r="I166" s="19">
        <v>566032</v>
      </c>
      <c r="J166" s="19">
        <v>0</v>
      </c>
      <c r="K166" s="19">
        <v>0</v>
      </c>
      <c r="L166" s="19">
        <f>SUM(G166:K166)</f>
        <v>7396403.2599999998</v>
      </c>
      <c r="M166" s="19">
        <f>F166+L166</f>
        <v>7884748.0499999998</v>
      </c>
      <c r="N166" s="438" t="s">
        <v>114</v>
      </c>
      <c r="O166" s="444">
        <f>VLOOKUP($B166,'[3]table2groupgl_Pivot (2)'!$B$2:$N$151,2)</f>
        <v>2070448.17</v>
      </c>
      <c r="P166" s="19">
        <f>VLOOKUP($B166,'[3]table2groupgl_Pivot (2)'!$B$2:$N$151,6)</f>
        <v>468861.00000000017</v>
      </c>
      <c r="Q166" s="19">
        <f>VLOOKUP($B166,'[3]table2groupgl_Pivot (2)'!$B$2:$N$151,8)</f>
        <v>0</v>
      </c>
      <c r="R166" s="19">
        <f t="shared" si="55"/>
        <v>468861.00000000017</v>
      </c>
      <c r="S166" s="19">
        <f>VLOOKUP($B166,'[3]table2groupgl_Pivot (2)'!$B$2:$N$151,5)</f>
        <v>6362693.2200000016</v>
      </c>
      <c r="T166" s="19">
        <f>VLOOKUP($B166,'[3]table2groupgl_Pivot (2)'!$B$2:$N$151,3)</f>
        <v>485592.05</v>
      </c>
      <c r="U166" s="19">
        <f>VLOOKUP($B166,'[3]table2groupgl_Pivot (2)'!$B$2:$N$151,4)</f>
        <v>1264137.27</v>
      </c>
      <c r="V166" s="19">
        <f>VLOOKUP($B166,'[3]table2groupgl_Pivot (2)'!$B$2:$N$151,9)</f>
        <v>0</v>
      </c>
      <c r="W166" s="19">
        <f>VLOOKUP($B166,'[3]table2groupgl_Pivot (2)'!$B$2:$N$151,7)</f>
        <v>0</v>
      </c>
      <c r="X166" s="19">
        <f t="shared" si="56"/>
        <v>8112422.540000001</v>
      </c>
      <c r="Y166" s="19">
        <f>R166+X166</f>
        <v>8581283.540000001</v>
      </c>
      <c r="Z166" s="208">
        <f>(R166-F166)*100/F166</f>
        <v>-3.9897610047196199</v>
      </c>
      <c r="AA166" s="208">
        <f>(X166-L166)*100/L166</f>
        <v>9.6806414527484979</v>
      </c>
      <c r="AB166" s="208">
        <f>(Y166-M166)*100/M166</f>
        <v>8.8339600147401178</v>
      </c>
      <c r="AC166" s="12" t="s">
        <v>1409</v>
      </c>
    </row>
    <row r="167" spans="1:29" hidden="1" x14ac:dyDescent="0.55000000000000004">
      <c r="A167" s="273"/>
      <c r="B167" s="102" t="str">
        <f t="shared" si="48"/>
        <v/>
      </c>
      <c r="C167" s="19"/>
      <c r="D167" s="19"/>
      <c r="E167" s="19"/>
      <c r="F167" s="19"/>
      <c r="G167" s="19"/>
      <c r="H167" s="19"/>
      <c r="I167" s="19"/>
      <c r="J167" s="19"/>
      <c r="K167" s="19"/>
      <c r="L167" s="19"/>
      <c r="M167" s="19"/>
      <c r="N167" s="438" t="s">
        <v>115</v>
      </c>
      <c r="O167" s="444"/>
      <c r="P167" s="19"/>
      <c r="Q167" s="19"/>
      <c r="R167" s="19"/>
      <c r="S167" s="19"/>
      <c r="T167" s="19"/>
      <c r="U167" s="19"/>
      <c r="V167" s="19"/>
      <c r="W167" s="19"/>
      <c r="X167" s="19"/>
      <c r="Y167" s="19"/>
      <c r="Z167" s="208"/>
      <c r="AA167" s="208"/>
      <c r="AB167" s="208"/>
      <c r="AC167" s="12" t="s">
        <v>1409</v>
      </c>
    </row>
    <row r="168" spans="1:29" hidden="1" x14ac:dyDescent="0.55000000000000004">
      <c r="A168" s="270" t="s">
        <v>294</v>
      </c>
      <c r="B168" s="102" t="str">
        <f t="shared" si="48"/>
        <v>เขต</v>
      </c>
      <c r="C168" s="47">
        <f t="shared" ref="C168:M168" si="57">SUM(C169:C174)</f>
        <v>96590025.540000007</v>
      </c>
      <c r="D168" s="47">
        <f t="shared" si="57"/>
        <v>3968872.6500000004</v>
      </c>
      <c r="E168" s="47">
        <f t="shared" si="57"/>
        <v>212.37</v>
      </c>
      <c r="F168" s="47">
        <f>SUM(F169:F174)</f>
        <v>3969085.0199999996</v>
      </c>
      <c r="G168" s="47">
        <f>SUM(G169:G174)</f>
        <v>17316281.109999999</v>
      </c>
      <c r="H168" s="47">
        <f t="shared" si="57"/>
        <v>19247957.77</v>
      </c>
      <c r="I168" s="47">
        <f t="shared" si="57"/>
        <v>8431571.0700000003</v>
      </c>
      <c r="J168" s="47">
        <f t="shared" si="57"/>
        <v>0</v>
      </c>
      <c r="K168" s="47">
        <f t="shared" si="57"/>
        <v>0</v>
      </c>
      <c r="L168" s="47">
        <f>SUM(L169:L174)</f>
        <v>44995809.950000003</v>
      </c>
      <c r="M168" s="47">
        <f t="shared" si="57"/>
        <v>48964894.969999999</v>
      </c>
      <c r="N168" s="438" t="s">
        <v>116</v>
      </c>
      <c r="O168" s="443">
        <f>SUM(O169:O174)</f>
        <v>100363138.22</v>
      </c>
      <c r="P168" s="47">
        <f t="shared" ref="P168:Q168" si="58">SUM(P169:P174)</f>
        <v>3629232.0199999986</v>
      </c>
      <c r="Q168" s="47">
        <f t="shared" si="58"/>
        <v>3153.3599999999997</v>
      </c>
      <c r="R168" s="47">
        <f t="shared" ref="R168:Y168" si="59">SUM(R169:R174)</f>
        <v>3632385.379999999</v>
      </c>
      <c r="S168" s="47">
        <f>SUM(S169:S174)</f>
        <v>21136309.18</v>
      </c>
      <c r="T168" s="47">
        <f t="shared" ref="T168:W168" si="60">SUM(T169:T174)</f>
        <v>20508818.050000001</v>
      </c>
      <c r="U168" s="47">
        <f t="shared" si="60"/>
        <v>7427606.6799999997</v>
      </c>
      <c r="V168" s="47">
        <f>SUM(V169:V174)</f>
        <v>0</v>
      </c>
      <c r="W168" s="47">
        <f t="shared" si="60"/>
        <v>0</v>
      </c>
      <c r="X168" s="47">
        <f t="shared" si="59"/>
        <v>49072733.909999996</v>
      </c>
      <c r="Y168" s="47">
        <f t="shared" si="59"/>
        <v>52705119.289999999</v>
      </c>
      <c r="Z168" s="208">
        <f>(R168-F168)*100/F168</f>
        <v>-8.4830543640005125</v>
      </c>
      <c r="AA168" s="208">
        <f>(X168-L168)*100/L168</f>
        <v>9.0606746817766606</v>
      </c>
      <c r="AB168" s="208">
        <f>(Y168-M168)*100/M168</f>
        <v>7.6385833611847325</v>
      </c>
      <c r="AC168" s="12" t="s">
        <v>1409</v>
      </c>
    </row>
    <row r="169" spans="1:29" hidden="1" x14ac:dyDescent="0.55000000000000004">
      <c r="A169" s="271" t="s">
        <v>1282</v>
      </c>
      <c r="B169" s="102" t="str">
        <f t="shared" si="48"/>
        <v>041</v>
      </c>
      <c r="C169" s="19">
        <v>12262726.32</v>
      </c>
      <c r="D169" s="19">
        <v>531558.77</v>
      </c>
      <c r="E169" s="19">
        <v>190.37</v>
      </c>
      <c r="F169" s="19">
        <f t="shared" ref="F169:F174" si="61">SUM(D169:E169)</f>
        <v>531749.14</v>
      </c>
      <c r="G169" s="19">
        <v>1850744.39</v>
      </c>
      <c r="H169" s="19">
        <v>1613520</v>
      </c>
      <c r="I169" s="19">
        <v>697480.8</v>
      </c>
      <c r="J169" s="19">
        <v>0</v>
      </c>
      <c r="K169" s="19">
        <v>0</v>
      </c>
      <c r="L169" s="19">
        <f t="shared" ref="L169:L174" si="62">SUM(G169:K169)</f>
        <v>4161745.1899999995</v>
      </c>
      <c r="M169" s="19">
        <f>F169+L169</f>
        <v>4693494.3299999991</v>
      </c>
      <c r="N169" s="438" t="s">
        <v>117</v>
      </c>
      <c r="O169" s="444">
        <f>VLOOKUP($B169,'[3]table2groupgl_Pivot (2)'!$B$2:$N$151,2)</f>
        <v>14073412.780000001</v>
      </c>
      <c r="P169" s="19">
        <f>VLOOKUP($B169,'[3]table2groupgl_Pivot (2)'!$B$2:$N$151,6)</f>
        <v>349110.97000000003</v>
      </c>
      <c r="Q169" s="19">
        <f>VLOOKUP($B169,'[3]table2groupgl_Pivot (2)'!$B$2:$N$151,8)</f>
        <v>10</v>
      </c>
      <c r="R169" s="19">
        <f t="shared" ref="R169:R174" si="63">SUM(P169:Q169)</f>
        <v>349120.97000000003</v>
      </c>
      <c r="S169" s="19">
        <f>VLOOKUP($B169,'[3]table2groupgl_Pivot (2)'!$B$2:$N$151,5)</f>
        <v>2197350.7799999998</v>
      </c>
      <c r="T169" s="19">
        <f>VLOOKUP($B169,'[3]table2groupgl_Pivot (2)'!$B$2:$N$151,3)</f>
        <v>1724264</v>
      </c>
      <c r="U169" s="19">
        <f>VLOOKUP($B169,'[3]table2groupgl_Pivot (2)'!$B$2:$N$151,4)</f>
        <v>595741.4</v>
      </c>
      <c r="V169" s="19">
        <f>VLOOKUP($B169,'[3]table2groupgl_Pivot (2)'!$B$2:$N$151,9)</f>
        <v>0</v>
      </c>
      <c r="W169" s="19">
        <f>VLOOKUP($B169,'[3]table2groupgl_Pivot (2)'!$B$2:$N$151,7)</f>
        <v>0</v>
      </c>
      <c r="X169" s="19">
        <f t="shared" ref="X169:X174" si="64">SUM(S169:W169)</f>
        <v>4517356.18</v>
      </c>
      <c r="Y169" s="19">
        <f>R169+X169</f>
        <v>4866477.1499999994</v>
      </c>
      <c r="Z169" s="208">
        <f>(R169-F169)*100/F169</f>
        <v>-34.344798376166622</v>
      </c>
      <c r="AA169" s="208">
        <f>(X169-L169)*100/L169</f>
        <v>8.5447564366620981</v>
      </c>
      <c r="AB169" s="208">
        <f>(Y169-M169)*100/M169</f>
        <v>3.6855870666408226</v>
      </c>
      <c r="AC169" s="12" t="s">
        <v>1409</v>
      </c>
    </row>
    <row r="170" spans="1:29" hidden="1" x14ac:dyDescent="0.55000000000000004">
      <c r="A170" s="271" t="s">
        <v>1283</v>
      </c>
      <c r="B170" s="102" t="str">
        <f t="shared" si="48"/>
        <v>045</v>
      </c>
      <c r="C170" s="19">
        <v>14382741.15</v>
      </c>
      <c r="D170" s="19">
        <v>472793.56</v>
      </c>
      <c r="E170" s="19">
        <v>10</v>
      </c>
      <c r="F170" s="19">
        <f t="shared" si="61"/>
        <v>472803.56</v>
      </c>
      <c r="G170" s="19">
        <v>1647106.2600000002</v>
      </c>
      <c r="H170" s="19">
        <v>1844512.29</v>
      </c>
      <c r="I170" s="19">
        <v>931761</v>
      </c>
      <c r="J170" s="19">
        <v>0</v>
      </c>
      <c r="K170" s="19">
        <v>0</v>
      </c>
      <c r="L170" s="19">
        <f t="shared" si="62"/>
        <v>4423379.5500000007</v>
      </c>
      <c r="M170" s="19">
        <f>F170+L170</f>
        <v>4896183.1100000003</v>
      </c>
      <c r="N170" s="438" t="s">
        <v>118</v>
      </c>
      <c r="O170" s="444">
        <f>VLOOKUP($B170,'[3]table2groupgl_Pivot (2)'!$B$2:$N$151,2)</f>
        <v>14597335.210000001</v>
      </c>
      <c r="P170" s="19">
        <f>VLOOKUP($B170,'[3]table2groupgl_Pivot (2)'!$B$2:$N$151,6)</f>
        <v>398641.2</v>
      </c>
      <c r="Q170" s="19">
        <f>VLOOKUP($B170,'[3]table2groupgl_Pivot (2)'!$B$2:$N$151,8)</f>
        <v>4</v>
      </c>
      <c r="R170" s="19">
        <f t="shared" si="63"/>
        <v>398645.2</v>
      </c>
      <c r="S170" s="19">
        <f>VLOOKUP($B170,'[3]table2groupgl_Pivot (2)'!$B$2:$N$151,5)</f>
        <v>3081908.38</v>
      </c>
      <c r="T170" s="19">
        <f>VLOOKUP($B170,'[3]table2groupgl_Pivot (2)'!$B$2:$N$151,3)</f>
        <v>1226295</v>
      </c>
      <c r="U170" s="19">
        <f>VLOOKUP($B170,'[3]table2groupgl_Pivot (2)'!$B$2:$N$151,4)</f>
        <v>1036250</v>
      </c>
      <c r="V170" s="19">
        <f>VLOOKUP($B170,'[3]table2groupgl_Pivot (2)'!$B$2:$N$151,9)</f>
        <v>0</v>
      </c>
      <c r="W170" s="19">
        <f>VLOOKUP($B170,'[3]table2groupgl_Pivot (2)'!$B$2:$N$151,7)</f>
        <v>0</v>
      </c>
      <c r="X170" s="19">
        <f t="shared" si="64"/>
        <v>5344453.38</v>
      </c>
      <c r="Y170" s="19">
        <f>R170+X170</f>
        <v>5743098.5800000001</v>
      </c>
      <c r="Z170" s="208">
        <f>(R170-F170)*100/F170</f>
        <v>-15.684814217557918</v>
      </c>
      <c r="AA170" s="208">
        <f>(X170-L170)*100/L170</f>
        <v>20.822853196036476</v>
      </c>
      <c r="AB170" s="208">
        <f>(Y170-M170)*100/M170</f>
        <v>17.29746316616005</v>
      </c>
      <c r="AC170" s="12" t="s">
        <v>1409</v>
      </c>
    </row>
    <row r="171" spans="1:29" hidden="1" x14ac:dyDescent="0.55000000000000004">
      <c r="A171" s="271" t="s">
        <v>1284</v>
      </c>
      <c r="B171" s="102" t="str">
        <f t="shared" si="48"/>
        <v>053</v>
      </c>
      <c r="C171" s="19">
        <v>13486776.910000002</v>
      </c>
      <c r="D171" s="19">
        <v>494867.20000000007</v>
      </c>
      <c r="E171" s="19">
        <v>4</v>
      </c>
      <c r="F171" s="19">
        <f t="shared" si="61"/>
        <v>494871.20000000007</v>
      </c>
      <c r="G171" s="19">
        <v>3149029.0199999996</v>
      </c>
      <c r="H171" s="19">
        <v>3337023</v>
      </c>
      <c r="I171" s="19">
        <v>946462</v>
      </c>
      <c r="J171" s="19">
        <v>0</v>
      </c>
      <c r="K171" s="19">
        <v>0</v>
      </c>
      <c r="L171" s="19">
        <f t="shared" si="62"/>
        <v>7432514.0199999996</v>
      </c>
      <c r="M171" s="19">
        <f>F171+L171</f>
        <v>7927385.2199999997</v>
      </c>
      <c r="N171" s="438" t="s">
        <v>119</v>
      </c>
      <c r="O171" s="444">
        <f>VLOOKUP($B171,'[3]table2groupgl_Pivot (2)'!$B$2:$N$151,2)</f>
        <v>13643851.220000001</v>
      </c>
      <c r="P171" s="19">
        <f>VLOOKUP($B171,'[3]table2groupgl_Pivot (2)'!$B$2:$N$151,6)</f>
        <v>410404.27999999991</v>
      </c>
      <c r="Q171" s="19">
        <f>VLOOKUP($B171,'[3]table2groupgl_Pivot (2)'!$B$2:$N$151,8)</f>
        <v>0</v>
      </c>
      <c r="R171" s="19">
        <f t="shared" si="63"/>
        <v>410404.27999999991</v>
      </c>
      <c r="S171" s="19">
        <f>VLOOKUP($B171,'[3]table2groupgl_Pivot (2)'!$B$2:$N$151,5)</f>
        <v>2682000.21</v>
      </c>
      <c r="T171" s="19">
        <f>VLOOKUP($B171,'[3]table2groupgl_Pivot (2)'!$B$2:$N$151,3)</f>
        <v>3672809</v>
      </c>
      <c r="U171" s="19">
        <f>VLOOKUP($B171,'[3]table2groupgl_Pivot (2)'!$B$2:$N$151,4)</f>
        <v>1173097</v>
      </c>
      <c r="V171" s="19">
        <f>VLOOKUP($B171,'[3]table2groupgl_Pivot (2)'!$B$2:$N$151,9)</f>
        <v>0</v>
      </c>
      <c r="W171" s="19">
        <f>VLOOKUP($B171,'[3]table2groupgl_Pivot (2)'!$B$2:$N$151,7)</f>
        <v>0</v>
      </c>
      <c r="X171" s="19">
        <f t="shared" si="64"/>
        <v>7527906.21</v>
      </c>
      <c r="Y171" s="19">
        <f>R171+X171</f>
        <v>7938310.4900000002</v>
      </c>
      <c r="Z171" s="208">
        <f>(R171-F171)*100/F171</f>
        <v>-17.068465491626942</v>
      </c>
      <c r="AA171" s="208">
        <f>(X171-L171)*100/L171</f>
        <v>1.2834444676903605</v>
      </c>
      <c r="AB171" s="208">
        <f>(Y171-M171)*100/M171</f>
        <v>0.13781681723296504</v>
      </c>
      <c r="AC171" s="12" t="s">
        <v>1409</v>
      </c>
    </row>
    <row r="172" spans="1:29" hidden="1" x14ac:dyDescent="0.55000000000000004">
      <c r="A172" s="271" t="s">
        <v>1285</v>
      </c>
      <c r="B172" s="102" t="str">
        <f t="shared" si="48"/>
        <v>059</v>
      </c>
      <c r="C172" s="19">
        <v>17657824.869999997</v>
      </c>
      <c r="D172" s="19">
        <v>658516.68999999994</v>
      </c>
      <c r="E172" s="19">
        <v>0</v>
      </c>
      <c r="F172" s="19">
        <f t="shared" si="61"/>
        <v>658516.68999999994</v>
      </c>
      <c r="G172" s="19">
        <v>3354855</v>
      </c>
      <c r="H172" s="19">
        <v>3699500</v>
      </c>
      <c r="I172" s="19">
        <v>1696066.1</v>
      </c>
      <c r="J172" s="19">
        <v>0</v>
      </c>
      <c r="K172" s="19">
        <v>0</v>
      </c>
      <c r="L172" s="19">
        <f t="shared" si="62"/>
        <v>8750421.0999999996</v>
      </c>
      <c r="M172" s="19">
        <f>F172+L172</f>
        <v>9408937.7899999991</v>
      </c>
      <c r="N172" s="438" t="s">
        <v>120</v>
      </c>
      <c r="O172" s="444">
        <f>VLOOKUP($B172,'[3]table2groupgl_Pivot (2)'!$B$2:$N$151,2)</f>
        <v>18533810.789999999</v>
      </c>
      <c r="P172" s="19">
        <f>VLOOKUP($B172,'[3]table2groupgl_Pivot (2)'!$B$2:$N$151,6)</f>
        <v>623189.17999999993</v>
      </c>
      <c r="Q172" s="19">
        <f>VLOOKUP($B172,'[3]table2groupgl_Pivot (2)'!$B$2:$N$151,8)</f>
        <v>29</v>
      </c>
      <c r="R172" s="19">
        <f t="shared" si="63"/>
        <v>623218.17999999993</v>
      </c>
      <c r="S172" s="19">
        <f>VLOOKUP($B172,'[3]table2groupgl_Pivot (2)'!$B$2:$N$151,5)</f>
        <v>3452588.87</v>
      </c>
      <c r="T172" s="19">
        <f>VLOOKUP($B172,'[3]table2groupgl_Pivot (2)'!$B$2:$N$151,3)</f>
        <v>3256846.51</v>
      </c>
      <c r="U172" s="19">
        <f>VLOOKUP($B172,'[3]table2groupgl_Pivot (2)'!$B$2:$N$151,4)</f>
        <v>1332160</v>
      </c>
      <c r="V172" s="19">
        <f>VLOOKUP($B172,'[3]table2groupgl_Pivot (2)'!$B$2:$N$151,9)</f>
        <v>0</v>
      </c>
      <c r="W172" s="19">
        <f>VLOOKUP($B172,'[3]table2groupgl_Pivot (2)'!$B$2:$N$151,7)</f>
        <v>0</v>
      </c>
      <c r="X172" s="19">
        <f t="shared" si="64"/>
        <v>8041595.3799999999</v>
      </c>
      <c r="Y172" s="19">
        <f>R172+X172</f>
        <v>8664813.5600000005</v>
      </c>
      <c r="Z172" s="208">
        <f>(R172-F172)*100/F172</f>
        <v>-5.3603060538981957</v>
      </c>
      <c r="AA172" s="208">
        <f>(X172-L172)*100/L172</f>
        <v>-8.1004755302576203</v>
      </c>
      <c r="AB172" s="208">
        <f>(Y172-M172)*100/M172</f>
        <v>-7.9086953980168531</v>
      </c>
      <c r="AC172" s="12" t="s">
        <v>1409</v>
      </c>
    </row>
    <row r="173" spans="1:29" hidden="1" x14ac:dyDescent="0.55000000000000004">
      <c r="A173" s="271" t="s">
        <v>1286</v>
      </c>
      <c r="B173" s="102" t="str">
        <f t="shared" si="48"/>
        <v>078</v>
      </c>
      <c r="C173" s="19">
        <v>19005519.149999999</v>
      </c>
      <c r="D173" s="19">
        <v>610252.48</v>
      </c>
      <c r="E173" s="19">
        <v>8</v>
      </c>
      <c r="F173" s="19">
        <f t="shared" si="61"/>
        <v>610260.47999999998</v>
      </c>
      <c r="G173" s="19">
        <v>2904419.04</v>
      </c>
      <c r="H173" s="19">
        <v>3949427.48</v>
      </c>
      <c r="I173" s="19">
        <v>2071072.27</v>
      </c>
      <c r="J173" s="19">
        <v>0</v>
      </c>
      <c r="K173" s="19">
        <v>0</v>
      </c>
      <c r="L173" s="19">
        <f t="shared" si="62"/>
        <v>8924918.7899999991</v>
      </c>
      <c r="M173" s="19">
        <f>F173+L173</f>
        <v>9535179.2699999996</v>
      </c>
      <c r="N173" s="438" t="s">
        <v>121</v>
      </c>
      <c r="O173" s="444">
        <f>VLOOKUP($B173,'[3]table2groupgl_Pivot (2)'!$B$2:$N$151,2)</f>
        <v>20481404.839999996</v>
      </c>
      <c r="P173" s="19">
        <f>VLOOKUP($B173,'[3]table2groupgl_Pivot (2)'!$B$2:$N$151,6)</f>
        <v>619242.23999999987</v>
      </c>
      <c r="Q173" s="19">
        <f>VLOOKUP($B173,'[3]table2groupgl_Pivot (2)'!$B$2:$N$151,8)</f>
        <v>0</v>
      </c>
      <c r="R173" s="19">
        <f t="shared" si="63"/>
        <v>619242.23999999987</v>
      </c>
      <c r="S173" s="19">
        <f>VLOOKUP($B173,'[3]table2groupgl_Pivot (2)'!$B$2:$N$151,5)</f>
        <v>3407663.8200000003</v>
      </c>
      <c r="T173" s="19">
        <f>VLOOKUP($B173,'[3]table2groupgl_Pivot (2)'!$B$2:$N$151,3)</f>
        <v>4251911.76</v>
      </c>
      <c r="U173" s="19">
        <f>VLOOKUP($B173,'[3]table2groupgl_Pivot (2)'!$B$2:$N$151,4)</f>
        <v>1876576.95</v>
      </c>
      <c r="V173" s="19">
        <f>VLOOKUP($B173,'[3]table2groupgl_Pivot (2)'!$B$2:$N$151,9)</f>
        <v>0</v>
      </c>
      <c r="W173" s="19">
        <f>VLOOKUP($B173,'[3]table2groupgl_Pivot (2)'!$B$2:$N$151,7)</f>
        <v>0</v>
      </c>
      <c r="X173" s="19">
        <f t="shared" si="64"/>
        <v>9536152.5299999993</v>
      </c>
      <c r="Y173" s="19">
        <f>R173+X173</f>
        <v>10155394.77</v>
      </c>
      <c r="Z173" s="208">
        <f>(R173-F173)*100/F173</f>
        <v>1.4717911931639245</v>
      </c>
      <c r="AA173" s="208">
        <f>(X173-L173)*100/L173</f>
        <v>6.8486196276078415</v>
      </c>
      <c r="AB173" s="208">
        <f>(Y173-M173)*100/M173</f>
        <v>6.5044975289698987</v>
      </c>
      <c r="AC173" s="12" t="s">
        <v>1409</v>
      </c>
    </row>
    <row r="174" spans="1:29" x14ac:dyDescent="0.55000000000000004">
      <c r="A174" s="278" t="s">
        <v>1287</v>
      </c>
      <c r="B174" s="256" t="str">
        <f t="shared" si="48"/>
        <v>088</v>
      </c>
      <c r="C174" s="21">
        <v>19794437.140000001</v>
      </c>
      <c r="D174" s="21">
        <v>1200883.95</v>
      </c>
      <c r="E174" s="21">
        <v>0</v>
      </c>
      <c r="F174" s="21">
        <f t="shared" si="61"/>
        <v>1200883.95</v>
      </c>
      <c r="G174" s="21">
        <v>4410127.4000000004</v>
      </c>
      <c r="H174" s="21">
        <v>4803975</v>
      </c>
      <c r="I174" s="21">
        <v>2088728.9</v>
      </c>
      <c r="J174" s="21">
        <v>0</v>
      </c>
      <c r="K174" s="21">
        <v>0</v>
      </c>
      <c r="L174" s="21">
        <f>SUM(G174:K174)</f>
        <v>11302831.300000001</v>
      </c>
      <c r="M174" s="21">
        <f>F174+L174</f>
        <v>12503715.25</v>
      </c>
      <c r="N174" s="439" t="s">
        <v>122</v>
      </c>
      <c r="O174" s="445">
        <f>VLOOKUP($B174,'[3]table2groupgl_Pivot (2)'!$B$2:$N$151,2)</f>
        <v>19033323.380000003</v>
      </c>
      <c r="P174" s="21">
        <f>VLOOKUP($B174,'[3]table2groupgl_Pivot (2)'!$B$2:$N$151,6)</f>
        <v>1228644.1499999992</v>
      </c>
      <c r="Q174" s="21">
        <f>VLOOKUP($B174,'[3]table2groupgl_Pivot (2)'!$B$2:$N$151,8)</f>
        <v>3110.3599999999997</v>
      </c>
      <c r="R174" s="21">
        <f t="shared" si="63"/>
        <v>1231754.5099999993</v>
      </c>
      <c r="S174" s="21">
        <f>VLOOKUP($B174,'[3]table2groupgl_Pivot (2)'!$B$2:$N$151,5)</f>
        <v>6314797.1200000001</v>
      </c>
      <c r="T174" s="21">
        <f>VLOOKUP($B174,'[3]table2groupgl_Pivot (2)'!$B$2:$N$151,3)</f>
        <v>6376691.7800000003</v>
      </c>
      <c r="U174" s="21">
        <f>VLOOKUP($B174,'[3]table2groupgl_Pivot (2)'!$B$2:$N$151,4)</f>
        <v>1413781.33</v>
      </c>
      <c r="V174" s="21">
        <f>VLOOKUP($B174,'[3]table2groupgl_Pivot (2)'!$B$2:$N$151,9)</f>
        <v>0</v>
      </c>
      <c r="W174" s="21">
        <f>VLOOKUP($B174,'[3]table2groupgl_Pivot (2)'!$B$2:$N$151,7)</f>
        <v>0</v>
      </c>
      <c r="X174" s="21">
        <f t="shared" si="64"/>
        <v>14105270.23</v>
      </c>
      <c r="Y174" s="21">
        <f>R174+X174</f>
        <v>15337024.74</v>
      </c>
      <c r="Z174" s="209">
        <f>(R174-F174)*100/F174</f>
        <v>2.5706530593567645</v>
      </c>
      <c r="AA174" s="209">
        <f>(X174-L174)*100/L174</f>
        <v>24.794132156957875</v>
      </c>
      <c r="AB174" s="209">
        <f>(Y174-M174)*100/M174</f>
        <v>22.659740991782421</v>
      </c>
      <c r="AC174" s="12" t="s">
        <v>1409</v>
      </c>
    </row>
    <row r="175" spans="1:29" ht="24.75" hidden="1" thickBot="1" x14ac:dyDescent="0.6">
      <c r="A175" s="15" t="s">
        <v>304</v>
      </c>
      <c r="B175" s="279"/>
      <c r="C175" s="9">
        <f t="shared" ref="C175:K175" si="65">C6+C148</f>
        <v>3897450986.4900007</v>
      </c>
      <c r="D175" s="9">
        <f t="shared" si="65"/>
        <v>253009198.81000009</v>
      </c>
      <c r="E175" s="9">
        <f t="shared" si="65"/>
        <v>3861738.9999999995</v>
      </c>
      <c r="F175" s="9">
        <f>F6+F148</f>
        <v>256870937.81000006</v>
      </c>
      <c r="G175" s="9">
        <f>G6+G148</f>
        <v>811504792.25999975</v>
      </c>
      <c r="H175" s="9">
        <f>H6+H148</f>
        <v>211338100.31</v>
      </c>
      <c r="I175" s="23">
        <f t="shared" si="65"/>
        <v>145239084.89000002</v>
      </c>
      <c r="J175" s="9">
        <f t="shared" si="65"/>
        <v>2997100</v>
      </c>
      <c r="K175" s="9">
        <f t="shared" si="65"/>
        <v>2609936.96</v>
      </c>
      <c r="L175" s="9">
        <f>L6+L148</f>
        <v>1173689014.4199998</v>
      </c>
      <c r="M175" s="9">
        <f>M6+M148</f>
        <v>1430559952.23</v>
      </c>
      <c r="N175" s="440" t="s">
        <v>341</v>
      </c>
      <c r="O175" s="446">
        <f>O6+O148</f>
        <v>4061284285.0100007</v>
      </c>
      <c r="P175" s="9">
        <f t="shared" ref="P175:X175" si="66">P6+P148</f>
        <v>256996575.67999974</v>
      </c>
      <c r="Q175" s="9">
        <f t="shared" si="66"/>
        <v>361136.06999999995</v>
      </c>
      <c r="R175" s="9">
        <f>R6+R148</f>
        <v>257357711.74999976</v>
      </c>
      <c r="S175" s="9">
        <f>S6+S148</f>
        <v>872551842.31000006</v>
      </c>
      <c r="T175" s="9">
        <f>T6+T148</f>
        <v>228963460.83000004</v>
      </c>
      <c r="U175" s="9">
        <f t="shared" ref="U175:W175" si="67">U6+U148</f>
        <v>160055258.07999998</v>
      </c>
      <c r="V175" s="23">
        <f>V6+V148</f>
        <v>6966752.1500000004</v>
      </c>
      <c r="W175" s="9">
        <f t="shared" si="67"/>
        <v>2236637.6</v>
      </c>
      <c r="X175" s="9">
        <f t="shared" si="66"/>
        <v>1270773950.9700003</v>
      </c>
      <c r="Y175" s="9">
        <f>Y6+Y148</f>
        <v>1528131662.7199993</v>
      </c>
      <c r="Z175" s="453"/>
      <c r="AA175" s="454"/>
      <c r="AB175" s="454"/>
      <c r="AC175" s="12" t="s">
        <v>1409</v>
      </c>
    </row>
    <row r="176" spans="1:29" x14ac:dyDescent="0.55000000000000004">
      <c r="F176" s="16"/>
      <c r="M176" s="117">
        <f>SUM('ตารางที่ 11(ไม่ใช้วิเคราะห์)'!D175:E175,'ตารางที่ 11(ไม่ใช้วิเคราะห์)'!G175:K175)</f>
        <v>1430559952.23</v>
      </c>
      <c r="Y176" s="117">
        <v>5589415947.7299995</v>
      </c>
      <c r="Z176" s="254"/>
      <c r="AA176" s="254"/>
      <c r="AB176" s="254">
        <f>(Y176-M176)*100/M176</f>
        <v>290.71525377297536</v>
      </c>
    </row>
    <row r="177" spans="13:28" hidden="1" x14ac:dyDescent="0.55000000000000004">
      <c r="M177" s="16">
        <f>M175-M176</f>
        <v>0</v>
      </c>
      <c r="Y177" s="16">
        <f>Y176-Y175</f>
        <v>4061284285.0100002</v>
      </c>
      <c r="Z177" s="208"/>
      <c r="AA177" s="208"/>
      <c r="AB177" s="208"/>
    </row>
    <row r="178" spans="13:28" x14ac:dyDescent="0.55000000000000004">
      <c r="Z178" s="12"/>
      <c r="AA178" s="12"/>
    </row>
    <row r="179" spans="13:28" x14ac:dyDescent="0.55000000000000004">
      <c r="Z179" s="12"/>
      <c r="AA179" s="12"/>
    </row>
    <row r="180" spans="13:28" x14ac:dyDescent="0.55000000000000004">
      <c r="M180" s="16">
        <f>M175-C175</f>
        <v>-2466891034.2600007</v>
      </c>
      <c r="Z180" s="12"/>
      <c r="AA180" s="12"/>
    </row>
    <row r="181" spans="13:28" x14ac:dyDescent="0.55000000000000004">
      <c r="Z181" s="12"/>
      <c r="AA181" s="12"/>
    </row>
    <row r="182" spans="13:28" x14ac:dyDescent="0.55000000000000004">
      <c r="Z182" s="12"/>
      <c r="AA182" s="12"/>
    </row>
    <row r="183" spans="13:28" x14ac:dyDescent="0.55000000000000004">
      <c r="Z183" s="12"/>
      <c r="AA183" s="12"/>
    </row>
    <row r="184" spans="13:28" x14ac:dyDescent="0.55000000000000004">
      <c r="Z184" s="12"/>
      <c r="AA184" s="12"/>
    </row>
    <row r="185" spans="13:28" x14ac:dyDescent="0.55000000000000004">
      <c r="Z185" s="12"/>
      <c r="AA185" s="12"/>
    </row>
    <row r="186" spans="13:28" x14ac:dyDescent="0.55000000000000004">
      <c r="Z186" s="12"/>
      <c r="AA186" s="12"/>
    </row>
    <row r="187" spans="13:28" x14ac:dyDescent="0.55000000000000004">
      <c r="Z187" s="12"/>
      <c r="AA187" s="12"/>
    </row>
    <row r="188" spans="13:28" x14ac:dyDescent="0.55000000000000004">
      <c r="Z188" s="12"/>
      <c r="AA188" s="12"/>
    </row>
    <row r="189" spans="13:28" x14ac:dyDescent="0.55000000000000004">
      <c r="Z189" s="12"/>
      <c r="AA189" s="12"/>
    </row>
    <row r="190" spans="13:28" x14ac:dyDescent="0.55000000000000004">
      <c r="Z190" s="12"/>
      <c r="AA190" s="12"/>
    </row>
    <row r="191" spans="13:28" x14ac:dyDescent="0.55000000000000004">
      <c r="Z191" s="12"/>
      <c r="AA191" s="12"/>
    </row>
    <row r="192" spans="13:28" x14ac:dyDescent="0.55000000000000004">
      <c r="Z192" s="12"/>
      <c r="AA192" s="12"/>
    </row>
    <row r="193" spans="26:27" x14ac:dyDescent="0.55000000000000004">
      <c r="Z193" s="12"/>
      <c r="AA193" s="12"/>
    </row>
    <row r="194" spans="26:27" x14ac:dyDescent="0.55000000000000004">
      <c r="Z194" s="12"/>
      <c r="AA194" s="12"/>
    </row>
    <row r="195" spans="26:27" x14ac:dyDescent="0.55000000000000004">
      <c r="Z195" s="12"/>
      <c r="AA195" s="12"/>
    </row>
    <row r="196" spans="26:27" x14ac:dyDescent="0.55000000000000004">
      <c r="Z196" s="12"/>
      <c r="AA196" s="12"/>
    </row>
    <row r="197" spans="26:27" x14ac:dyDescent="0.55000000000000004">
      <c r="Z197" s="12"/>
      <c r="AA197" s="12"/>
    </row>
    <row r="198" spans="26:27" x14ac:dyDescent="0.55000000000000004">
      <c r="Z198" s="12"/>
      <c r="AA198" s="12"/>
    </row>
    <row r="199" spans="26:27" x14ac:dyDescent="0.55000000000000004">
      <c r="Z199" s="12"/>
      <c r="AA199" s="12"/>
    </row>
    <row r="200" spans="26:27" x14ac:dyDescent="0.55000000000000004">
      <c r="Z200" s="12"/>
      <c r="AA200" s="12"/>
    </row>
    <row r="201" spans="26:27" x14ac:dyDescent="0.55000000000000004">
      <c r="Z201" s="12"/>
      <c r="AA201" s="12"/>
    </row>
    <row r="202" spans="26:27" x14ac:dyDescent="0.55000000000000004">
      <c r="Z202" s="12"/>
      <c r="AA202" s="12"/>
    </row>
    <row r="203" spans="26:27" x14ac:dyDescent="0.55000000000000004">
      <c r="Z203" s="12"/>
      <c r="AA203" s="12"/>
    </row>
    <row r="204" spans="26:27" x14ac:dyDescent="0.55000000000000004">
      <c r="Z204" s="12"/>
      <c r="AA204" s="12"/>
    </row>
    <row r="205" spans="26:27" x14ac:dyDescent="0.55000000000000004">
      <c r="Z205" s="12"/>
      <c r="AA205" s="12"/>
    </row>
    <row r="206" spans="26:27" x14ac:dyDescent="0.55000000000000004">
      <c r="Z206" s="12"/>
      <c r="AA206" s="12"/>
    </row>
    <row r="207" spans="26:27" x14ac:dyDescent="0.55000000000000004">
      <c r="Z207" s="12"/>
      <c r="AA207" s="12"/>
    </row>
    <row r="208" spans="26:27" x14ac:dyDescent="0.55000000000000004">
      <c r="Z208" s="12"/>
      <c r="AA208" s="12"/>
    </row>
    <row r="209" spans="26:27" x14ac:dyDescent="0.55000000000000004">
      <c r="Z209" s="12"/>
      <c r="AA209" s="12"/>
    </row>
    <row r="210" spans="26:27" x14ac:dyDescent="0.55000000000000004">
      <c r="Z210" s="12"/>
      <c r="AA210" s="12"/>
    </row>
    <row r="211" spans="26:27" x14ac:dyDescent="0.55000000000000004">
      <c r="Z211" s="12"/>
      <c r="AA211" s="12"/>
    </row>
    <row r="212" spans="26:27" x14ac:dyDescent="0.55000000000000004">
      <c r="Z212" s="12"/>
      <c r="AA212" s="12"/>
    </row>
    <row r="213" spans="26:27" x14ac:dyDescent="0.55000000000000004">
      <c r="Z213" s="12"/>
      <c r="AA213" s="12"/>
    </row>
    <row r="214" spans="26:27" x14ac:dyDescent="0.55000000000000004">
      <c r="Z214" s="12"/>
      <c r="AA214" s="12"/>
    </row>
    <row r="215" spans="26:27" x14ac:dyDescent="0.55000000000000004">
      <c r="Z215" s="12"/>
      <c r="AA215" s="12"/>
    </row>
    <row r="216" spans="26:27" x14ac:dyDescent="0.55000000000000004">
      <c r="Z216" s="12"/>
      <c r="AA216" s="12"/>
    </row>
    <row r="217" spans="26:27" x14ac:dyDescent="0.55000000000000004">
      <c r="Z217" s="12"/>
      <c r="AA217" s="12"/>
    </row>
    <row r="218" spans="26:27" x14ac:dyDescent="0.55000000000000004">
      <c r="Z218" s="12"/>
      <c r="AA218" s="12"/>
    </row>
    <row r="219" spans="26:27" x14ac:dyDescent="0.55000000000000004">
      <c r="Z219" s="12"/>
      <c r="AA219" s="12"/>
    </row>
    <row r="220" spans="26:27" x14ac:dyDescent="0.55000000000000004">
      <c r="Z220" s="12"/>
      <c r="AA220" s="12"/>
    </row>
    <row r="221" spans="26:27" x14ac:dyDescent="0.55000000000000004">
      <c r="Z221" s="12"/>
      <c r="AA221" s="12"/>
    </row>
    <row r="222" spans="26:27" x14ac:dyDescent="0.55000000000000004">
      <c r="Z222" s="12"/>
      <c r="AA222" s="12"/>
    </row>
    <row r="223" spans="26:27" x14ac:dyDescent="0.55000000000000004">
      <c r="Z223" s="12"/>
      <c r="AA223" s="12"/>
    </row>
  </sheetData>
  <autoFilter ref="A5:AB177">
    <filterColumn colId="27">
      <colorFilter dxfId="7"/>
    </filterColumn>
  </autoFilter>
  <conditionalFormatting sqref="Z55">
    <cfRule type="cellIs" dxfId="17" priority="5" operator="lessThan">
      <formula>-20</formula>
    </cfRule>
    <cfRule type="cellIs" dxfId="16" priority="6" operator="greaterThan">
      <formula>20</formula>
    </cfRule>
  </conditionalFormatting>
  <conditionalFormatting sqref="AA6:AB177">
    <cfRule type="cellIs" dxfId="15" priority="3" operator="lessThan">
      <formula>-20</formula>
    </cfRule>
    <cfRule type="cellIs" dxfId="14" priority="4" operator="greaterThan">
      <formula>20</formula>
    </cfRule>
  </conditionalFormatting>
  <conditionalFormatting sqref="Z6:Z177">
    <cfRule type="cellIs" dxfId="13" priority="1" operator="lessThan">
      <formula>-20</formula>
    </cfRule>
    <cfRule type="cellIs" dxfId="12" priority="2" operator="greaterThan">
      <formula>20</formula>
    </cfRule>
  </conditionalFormatting>
  <pageMargins left="1.1000000000000001" right="0.3" top="1" bottom="0.5" header="0.5" footer="0.25"/>
  <pageSetup paperSize="5" scale="32" fitToHeight="0" orientation="landscape" r:id="rId1"/>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A1:AC223"/>
  <sheetViews>
    <sheetView zoomScale="55" zoomScaleNormal="55" zoomScaleSheetLayoutView="55" zoomScalePageLayoutView="10" workbookViewId="0">
      <pane xSplit="2" ySplit="5" topLeftCell="C18" activePane="bottomRight" state="frozen"/>
      <selection pane="topRight" activeCell="C1" sqref="C1"/>
      <selection pane="bottomLeft" activeCell="A6" sqref="A6"/>
      <selection pane="bottomRight" activeCell="AB174" sqref="A1:AB174"/>
    </sheetView>
  </sheetViews>
  <sheetFormatPr defaultRowHeight="24" x14ac:dyDescent="0.55000000000000004"/>
  <cols>
    <col min="1" max="1" width="50.85546875" style="12" customWidth="1"/>
    <col min="2" max="2" width="14.28515625" style="12" customWidth="1"/>
    <col min="3" max="3" width="19.5703125" style="12" customWidth="1"/>
    <col min="4" max="5" width="17.7109375" style="12" customWidth="1"/>
    <col min="6" max="6" width="21.5703125" style="12" customWidth="1"/>
    <col min="7" max="11" width="17.7109375" style="12" customWidth="1"/>
    <col min="12" max="12" width="20.85546875" style="12" customWidth="1"/>
    <col min="13" max="13" width="18.85546875" style="12" bestFit="1" customWidth="1"/>
    <col min="14" max="14" width="17.7109375" style="12" hidden="1" customWidth="1"/>
    <col min="15" max="15" width="19.7109375" style="12" customWidth="1"/>
    <col min="16" max="17" width="17.7109375" style="12" customWidth="1"/>
    <col min="18" max="18" width="19" style="12" customWidth="1"/>
    <col min="19" max="21" width="17.7109375" style="12" customWidth="1"/>
    <col min="22" max="22" width="15.7109375" style="12" customWidth="1"/>
    <col min="23" max="23" width="17.140625" style="12" customWidth="1"/>
    <col min="24" max="24" width="19.140625" style="12" customWidth="1"/>
    <col min="25" max="25" width="21.85546875" style="18" customWidth="1"/>
    <col min="26" max="26" width="11.42578125" style="18" customWidth="1"/>
    <col min="27" max="27" width="12.140625" style="18" customWidth="1"/>
    <col min="28" max="28" width="11.42578125" style="12" customWidth="1"/>
    <col min="29" max="16384" width="9.140625" style="12"/>
  </cols>
  <sheetData>
    <row r="1" spans="1:29" x14ac:dyDescent="0.55000000000000004">
      <c r="A1" s="434" t="s">
        <v>1550</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row>
    <row r="2" spans="1:29" x14ac:dyDescent="0.55000000000000004">
      <c r="A2" s="42" t="s">
        <v>75</v>
      </c>
      <c r="B2" s="42"/>
      <c r="I2" s="16"/>
      <c r="AB2" s="43" t="s">
        <v>343</v>
      </c>
    </row>
    <row r="3" spans="1:29" ht="23.25" customHeight="1" x14ac:dyDescent="0.55000000000000004">
      <c r="A3" s="451"/>
      <c r="B3" s="103"/>
      <c r="C3" s="417" t="s">
        <v>1296</v>
      </c>
      <c r="D3" s="418"/>
      <c r="E3" s="418"/>
      <c r="F3" s="418"/>
      <c r="G3" s="418"/>
      <c r="H3" s="418"/>
      <c r="I3" s="418"/>
      <c r="J3" s="418"/>
      <c r="K3" s="418"/>
      <c r="L3" s="418"/>
      <c r="M3" s="419"/>
      <c r="N3" s="351" t="s">
        <v>338</v>
      </c>
      <c r="O3" s="417" t="s">
        <v>1549</v>
      </c>
      <c r="P3" s="418"/>
      <c r="Q3" s="418"/>
      <c r="R3" s="418"/>
      <c r="S3" s="418"/>
      <c r="T3" s="418"/>
      <c r="U3" s="418"/>
      <c r="V3" s="418"/>
      <c r="W3" s="418"/>
      <c r="X3" s="418"/>
      <c r="Y3" s="419"/>
      <c r="Z3" s="447"/>
      <c r="AA3" s="447"/>
      <c r="AB3" s="447"/>
      <c r="AC3" s="12" t="s">
        <v>1409</v>
      </c>
    </row>
    <row r="4" spans="1:29" ht="21" customHeight="1" x14ac:dyDescent="0.55000000000000004">
      <c r="A4" s="452"/>
      <c r="B4" s="104"/>
      <c r="C4" s="417" t="s">
        <v>339</v>
      </c>
      <c r="D4" s="418"/>
      <c r="E4" s="418"/>
      <c r="F4" s="419"/>
      <c r="G4" s="418" t="s">
        <v>342</v>
      </c>
      <c r="H4" s="417"/>
      <c r="I4" s="418"/>
      <c r="J4" s="418"/>
      <c r="K4" s="418"/>
      <c r="L4" s="418"/>
      <c r="M4" s="419"/>
      <c r="N4" s="435"/>
      <c r="O4" s="450" t="s">
        <v>339</v>
      </c>
      <c r="P4" s="418"/>
      <c r="Q4" s="418"/>
      <c r="R4" s="419"/>
      <c r="S4" s="418" t="s">
        <v>342</v>
      </c>
      <c r="T4" s="417"/>
      <c r="U4" s="418"/>
      <c r="V4" s="418"/>
      <c r="W4" s="418"/>
      <c r="X4" s="418"/>
      <c r="Y4" s="419"/>
      <c r="Z4" s="448"/>
      <c r="AA4" s="448"/>
      <c r="AB4" s="448"/>
      <c r="AC4" s="12" t="s">
        <v>1409</v>
      </c>
    </row>
    <row r="5" spans="1:29" ht="139.5" customHeight="1" x14ac:dyDescent="0.55000000000000004">
      <c r="A5" s="449" t="s">
        <v>1634</v>
      </c>
      <c r="B5" s="449" t="s">
        <v>1635</v>
      </c>
      <c r="C5" s="348" t="s">
        <v>1288</v>
      </c>
      <c r="D5" s="44" t="s">
        <v>1289</v>
      </c>
      <c r="E5" s="44" t="s">
        <v>1290</v>
      </c>
      <c r="F5" s="348" t="s">
        <v>341</v>
      </c>
      <c r="G5" s="348" t="s">
        <v>1293</v>
      </c>
      <c r="H5" s="348" t="s">
        <v>1291</v>
      </c>
      <c r="I5" s="348" t="s">
        <v>1292</v>
      </c>
      <c r="J5" s="348" t="s">
        <v>1294</v>
      </c>
      <c r="K5" s="348" t="s">
        <v>1295</v>
      </c>
      <c r="L5" s="348" t="s">
        <v>341</v>
      </c>
      <c r="M5" s="349" t="s">
        <v>1399</v>
      </c>
      <c r="N5" s="436"/>
      <c r="O5" s="441" t="s">
        <v>1288</v>
      </c>
      <c r="P5" s="44" t="s">
        <v>1289</v>
      </c>
      <c r="Q5" s="44" t="s">
        <v>1290</v>
      </c>
      <c r="R5" s="348" t="s">
        <v>341</v>
      </c>
      <c r="S5" s="348" t="s">
        <v>1293</v>
      </c>
      <c r="T5" s="348" t="s">
        <v>1291</v>
      </c>
      <c r="U5" s="348" t="s">
        <v>1292</v>
      </c>
      <c r="V5" s="348" t="s">
        <v>1295</v>
      </c>
      <c r="W5" s="348" t="s">
        <v>1294</v>
      </c>
      <c r="X5" s="348" t="s">
        <v>341</v>
      </c>
      <c r="Y5" s="349" t="s">
        <v>1399</v>
      </c>
      <c r="Z5" s="449" t="s">
        <v>301</v>
      </c>
      <c r="AA5" s="449" t="s">
        <v>302</v>
      </c>
      <c r="AB5" s="449" t="s">
        <v>303</v>
      </c>
      <c r="AC5" s="12" t="s">
        <v>1409</v>
      </c>
    </row>
    <row r="6" spans="1:29" hidden="1" x14ac:dyDescent="0.55000000000000004">
      <c r="A6" s="269" t="s">
        <v>340</v>
      </c>
      <c r="B6" s="101"/>
      <c r="C6" s="116">
        <v>3498271854.6500001</v>
      </c>
      <c r="D6" s="116">
        <v>185095868.01000002</v>
      </c>
      <c r="E6" s="116">
        <v>3860558.9299999997</v>
      </c>
      <c r="F6" s="116">
        <v>188956426.94</v>
      </c>
      <c r="G6" s="116">
        <v>625144381.52999985</v>
      </c>
      <c r="H6" s="116">
        <v>161664602.91</v>
      </c>
      <c r="I6" s="116">
        <v>112831047.86000001</v>
      </c>
      <c r="J6" s="116">
        <v>1474600</v>
      </c>
      <c r="K6" s="116">
        <v>250114.96</v>
      </c>
      <c r="L6" s="116">
        <v>901364747.25999975</v>
      </c>
      <c r="M6" s="116">
        <v>1090321174.1999998</v>
      </c>
      <c r="N6" s="437" t="s">
        <v>347</v>
      </c>
      <c r="O6" s="442">
        <v>3648183380.2400007</v>
      </c>
      <c r="P6" s="116">
        <v>197338420.06999999</v>
      </c>
      <c r="Q6" s="116">
        <v>346739.29</v>
      </c>
      <c r="R6" s="116">
        <v>197685159.36000001</v>
      </c>
      <c r="S6" s="116">
        <v>664370482.21000004</v>
      </c>
      <c r="T6" s="116">
        <v>163867005.12000003</v>
      </c>
      <c r="U6" s="116">
        <v>124631924.17</v>
      </c>
      <c r="V6" s="116">
        <v>1539660</v>
      </c>
      <c r="W6" s="116">
        <v>682557.60000000009</v>
      </c>
      <c r="X6" s="116">
        <v>955091629.10000014</v>
      </c>
      <c r="Y6" s="116">
        <v>1152776788.4599996</v>
      </c>
      <c r="Z6" s="208">
        <v>4.6194419323835341</v>
      </c>
      <c r="AA6" s="208">
        <v>5.9606149456500548</v>
      </c>
      <c r="AB6" s="208">
        <v>5.7281850282165934</v>
      </c>
      <c r="AC6" s="12" t="s">
        <v>1409</v>
      </c>
    </row>
    <row r="7" spans="1:29" hidden="1" x14ac:dyDescent="0.55000000000000004">
      <c r="A7" s="270" t="s">
        <v>136</v>
      </c>
      <c r="B7" s="102"/>
      <c r="C7" s="47">
        <v>3290926187.3400002</v>
      </c>
      <c r="D7" s="47">
        <v>136621019.02000001</v>
      </c>
      <c r="E7" s="47">
        <v>3830969.6999999997</v>
      </c>
      <c r="F7" s="47">
        <v>140451988.72</v>
      </c>
      <c r="G7" s="47">
        <v>486776344.44999993</v>
      </c>
      <c r="H7" s="47">
        <v>152862802.5</v>
      </c>
      <c r="I7" s="47">
        <v>103615568.79000002</v>
      </c>
      <c r="J7" s="47">
        <v>0</v>
      </c>
      <c r="K7" s="47">
        <v>223294.96</v>
      </c>
      <c r="L7" s="47">
        <v>743478010.69999981</v>
      </c>
      <c r="M7" s="47">
        <v>883929999.41999984</v>
      </c>
      <c r="N7" s="438" t="s">
        <v>348</v>
      </c>
      <c r="O7" s="443">
        <v>3433401555.170001</v>
      </c>
      <c r="P7" s="47">
        <v>142252460.50999999</v>
      </c>
      <c r="Q7" s="47">
        <v>343859.37</v>
      </c>
      <c r="R7" s="47">
        <v>142596319.88</v>
      </c>
      <c r="S7" s="47">
        <v>513411763.56000006</v>
      </c>
      <c r="T7" s="47">
        <v>153645241.29000002</v>
      </c>
      <c r="U7" s="47">
        <v>114101452.89</v>
      </c>
      <c r="V7" s="47">
        <v>1539660</v>
      </c>
      <c r="W7" s="47">
        <v>499380</v>
      </c>
      <c r="X7" s="47">
        <v>783197497.74000001</v>
      </c>
      <c r="Y7" s="47">
        <v>925793817.61999965</v>
      </c>
      <c r="Z7" s="208">
        <v>1.5267360608719165</v>
      </c>
      <c r="AA7" s="208">
        <v>5.3423889433667968</v>
      </c>
      <c r="AB7" s="208">
        <v>4.7361010744594259</v>
      </c>
      <c r="AC7" s="12" t="s">
        <v>1409</v>
      </c>
    </row>
    <row r="8" spans="1:29" hidden="1" x14ac:dyDescent="0.55000000000000004">
      <c r="A8" s="271" t="s">
        <v>137</v>
      </c>
      <c r="B8" s="102" t="str">
        <f t="shared" ref="B8:B39" si="0">"0701100"&amp;RIGHT(A8,3)</f>
        <v>0701100104</v>
      </c>
      <c r="C8" s="19">
        <v>19117369.309999999</v>
      </c>
      <c r="D8" s="19">
        <v>969680.48</v>
      </c>
      <c r="E8" s="19">
        <v>34</v>
      </c>
      <c r="F8" s="19">
        <v>969714.48</v>
      </c>
      <c r="G8" s="19">
        <v>2685987.29</v>
      </c>
      <c r="H8" s="19">
        <v>641935</v>
      </c>
      <c r="I8" s="19">
        <v>563694.94999999995</v>
      </c>
      <c r="J8" s="19">
        <v>0</v>
      </c>
      <c r="K8" s="19">
        <v>0</v>
      </c>
      <c r="L8" s="19">
        <v>3891617.24</v>
      </c>
      <c r="M8" s="19">
        <v>4861331.7200000007</v>
      </c>
      <c r="N8" s="438" t="s">
        <v>349</v>
      </c>
      <c r="O8" s="444">
        <v>20039737.759999998</v>
      </c>
      <c r="P8" s="19">
        <v>905930.34000000032</v>
      </c>
      <c r="Q8" s="19">
        <v>0</v>
      </c>
      <c r="R8" s="19">
        <v>905930.34000000032</v>
      </c>
      <c r="S8" s="19">
        <v>2431694.0399999996</v>
      </c>
      <c r="T8" s="19">
        <v>372620</v>
      </c>
      <c r="U8" s="19">
        <v>602305</v>
      </c>
      <c r="V8" s="19">
        <v>0</v>
      </c>
      <c r="W8" s="19">
        <v>0</v>
      </c>
      <c r="X8" s="19">
        <v>3406619.0399999996</v>
      </c>
      <c r="Y8" s="19">
        <v>4312549.38</v>
      </c>
      <c r="Z8" s="208">
        <v>-6.5776206621148594</v>
      </c>
      <c r="AA8" s="208">
        <v>-12.462638797437352</v>
      </c>
      <c r="AB8" s="208">
        <v>-11.28872439916527</v>
      </c>
      <c r="AC8" s="12" t="s">
        <v>1409</v>
      </c>
    </row>
    <row r="9" spans="1:29" hidden="1" x14ac:dyDescent="0.55000000000000004">
      <c r="A9" s="271" t="s">
        <v>138</v>
      </c>
      <c r="B9" s="102" t="str">
        <f t="shared" si="0"/>
        <v>0701100105</v>
      </c>
      <c r="C9" s="19">
        <v>22085731.740000006</v>
      </c>
      <c r="D9" s="19">
        <v>1399922.38</v>
      </c>
      <c r="E9" s="19">
        <v>12</v>
      </c>
      <c r="F9" s="19">
        <v>1399934.38</v>
      </c>
      <c r="G9" s="19">
        <v>2736392.9400000004</v>
      </c>
      <c r="H9" s="19">
        <v>856593.4</v>
      </c>
      <c r="I9" s="19">
        <v>643559</v>
      </c>
      <c r="J9" s="19">
        <v>0</v>
      </c>
      <c r="K9" s="19">
        <v>0</v>
      </c>
      <c r="L9" s="19">
        <v>4236545.34</v>
      </c>
      <c r="M9" s="19">
        <v>5636479.7199999997</v>
      </c>
      <c r="N9" s="438" t="s">
        <v>350</v>
      </c>
      <c r="O9" s="444">
        <v>23382915.130000003</v>
      </c>
      <c r="P9" s="19">
        <v>1316437.9499999993</v>
      </c>
      <c r="Q9" s="19">
        <v>0</v>
      </c>
      <c r="R9" s="19">
        <v>1316437.9499999993</v>
      </c>
      <c r="S9" s="19">
        <v>2928091.9699999993</v>
      </c>
      <c r="T9" s="19">
        <v>625392</v>
      </c>
      <c r="U9" s="19">
        <v>648467.96</v>
      </c>
      <c r="V9" s="19">
        <v>0</v>
      </c>
      <c r="W9" s="19">
        <v>0</v>
      </c>
      <c r="X9" s="19">
        <v>4201951.93</v>
      </c>
      <c r="Y9" s="19">
        <v>5518389.879999999</v>
      </c>
      <c r="Z9" s="208">
        <v>-5.9643102700285597</v>
      </c>
      <c r="AA9" s="208">
        <v>-0.81654761660122233</v>
      </c>
      <c r="AB9" s="208">
        <v>-2.0950991729994337</v>
      </c>
      <c r="AC9" s="12" t="s">
        <v>1409</v>
      </c>
    </row>
    <row r="10" spans="1:29" hidden="1" x14ac:dyDescent="0.55000000000000004">
      <c r="A10" s="271" t="s">
        <v>139</v>
      </c>
      <c r="B10" s="102" t="str">
        <f t="shared" si="0"/>
        <v>0701100106</v>
      </c>
      <c r="C10" s="19">
        <v>24055116.820000004</v>
      </c>
      <c r="D10" s="19">
        <v>901989.85000000033</v>
      </c>
      <c r="E10" s="19">
        <v>3</v>
      </c>
      <c r="F10" s="19">
        <v>901992.85000000033</v>
      </c>
      <c r="G10" s="19">
        <v>1572414.0500000003</v>
      </c>
      <c r="H10" s="19">
        <v>1695906.6</v>
      </c>
      <c r="I10" s="19">
        <v>650170</v>
      </c>
      <c r="J10" s="19">
        <v>0</v>
      </c>
      <c r="K10" s="19">
        <v>0</v>
      </c>
      <c r="L10" s="19">
        <v>3918490.6500000004</v>
      </c>
      <c r="M10" s="19">
        <v>4820483.5000000009</v>
      </c>
      <c r="N10" s="438" t="s">
        <v>351</v>
      </c>
      <c r="O10" s="444">
        <v>25739814.689999998</v>
      </c>
      <c r="P10" s="19">
        <v>966144.17999999993</v>
      </c>
      <c r="Q10" s="19">
        <v>0</v>
      </c>
      <c r="R10" s="19">
        <v>966144.17999999993</v>
      </c>
      <c r="S10" s="19">
        <v>1596727.5899999996</v>
      </c>
      <c r="T10" s="19">
        <v>1855414.8</v>
      </c>
      <c r="U10" s="19">
        <v>675512</v>
      </c>
      <c r="V10" s="19">
        <v>0</v>
      </c>
      <c r="W10" s="19">
        <v>0</v>
      </c>
      <c r="X10" s="19">
        <v>4127654.3899999997</v>
      </c>
      <c r="Y10" s="19">
        <v>5093798.5699999994</v>
      </c>
      <c r="Z10" s="208">
        <v>7.1121772195865613</v>
      </c>
      <c r="AA10" s="208">
        <v>5.3378649761483867</v>
      </c>
      <c r="AB10" s="208">
        <v>5.6698683856090035</v>
      </c>
      <c r="AC10" s="12" t="s">
        <v>1409</v>
      </c>
    </row>
    <row r="11" spans="1:29" hidden="1" x14ac:dyDescent="0.55000000000000004">
      <c r="A11" s="271" t="s">
        <v>140</v>
      </c>
      <c r="B11" s="102" t="str">
        <f t="shared" si="0"/>
        <v>0701100107</v>
      </c>
      <c r="C11" s="19">
        <v>26186124.290000003</v>
      </c>
      <c r="D11" s="19">
        <v>1001344.8899999999</v>
      </c>
      <c r="E11" s="19">
        <v>26</v>
      </c>
      <c r="F11" s="19">
        <v>1001370.8899999999</v>
      </c>
      <c r="G11" s="19">
        <v>3699486.21</v>
      </c>
      <c r="H11" s="19">
        <v>857310</v>
      </c>
      <c r="I11" s="19">
        <v>614162.22</v>
      </c>
      <c r="J11" s="19">
        <v>0</v>
      </c>
      <c r="K11" s="19">
        <v>0</v>
      </c>
      <c r="L11" s="19">
        <v>5170958.43</v>
      </c>
      <c r="M11" s="19">
        <v>6172329.3199999994</v>
      </c>
      <c r="N11" s="438" t="s">
        <v>352</v>
      </c>
      <c r="O11" s="444">
        <v>27055514.469999995</v>
      </c>
      <c r="P11" s="19">
        <v>903923.70999999985</v>
      </c>
      <c r="Q11" s="19">
        <v>0</v>
      </c>
      <c r="R11" s="19">
        <v>903923.70999999985</v>
      </c>
      <c r="S11" s="19">
        <v>4085069.3599999994</v>
      </c>
      <c r="T11" s="19">
        <v>779620</v>
      </c>
      <c r="U11" s="19">
        <v>669671.19999999995</v>
      </c>
      <c r="V11" s="19">
        <v>0</v>
      </c>
      <c r="W11" s="19">
        <v>0</v>
      </c>
      <c r="X11" s="19">
        <v>5534360.5599999996</v>
      </c>
      <c r="Y11" s="19">
        <v>6438284.2699999996</v>
      </c>
      <c r="Z11" s="208">
        <v>-9.7313773521017843</v>
      </c>
      <c r="AA11" s="208">
        <v>7.0277519132947246</v>
      </c>
      <c r="AB11" s="208">
        <v>4.3088263151843655</v>
      </c>
      <c r="AC11" s="12" t="s">
        <v>1409</v>
      </c>
    </row>
    <row r="12" spans="1:29" hidden="1" x14ac:dyDescent="0.55000000000000004">
      <c r="A12" s="271" t="s">
        <v>141</v>
      </c>
      <c r="B12" s="102" t="str">
        <f t="shared" si="0"/>
        <v>0701100108</v>
      </c>
      <c r="C12" s="19">
        <v>49138033.649999999</v>
      </c>
      <c r="D12" s="19">
        <v>2112866.8199999998</v>
      </c>
      <c r="E12" s="19">
        <v>396.02</v>
      </c>
      <c r="F12" s="19">
        <v>2113262.84</v>
      </c>
      <c r="G12" s="19">
        <v>6995873.4200000009</v>
      </c>
      <c r="H12" s="19">
        <v>1299805</v>
      </c>
      <c r="I12" s="19">
        <v>900657</v>
      </c>
      <c r="J12" s="19">
        <v>0</v>
      </c>
      <c r="K12" s="19">
        <v>0</v>
      </c>
      <c r="L12" s="19">
        <v>9196335.4200000018</v>
      </c>
      <c r="M12" s="19">
        <v>11309598.260000002</v>
      </c>
      <c r="N12" s="438" t="s">
        <v>353</v>
      </c>
      <c r="O12" s="444">
        <v>52299890.579999998</v>
      </c>
      <c r="P12" s="19">
        <v>2074754.4100000006</v>
      </c>
      <c r="Q12" s="19">
        <v>61</v>
      </c>
      <c r="R12" s="19">
        <v>2074815.4100000006</v>
      </c>
      <c r="S12" s="19">
        <v>6180904.1600000001</v>
      </c>
      <c r="T12" s="19">
        <v>763504</v>
      </c>
      <c r="U12" s="19">
        <v>1218937.8</v>
      </c>
      <c r="V12" s="19">
        <v>0</v>
      </c>
      <c r="W12" s="19">
        <v>0</v>
      </c>
      <c r="X12" s="19">
        <v>8163345.96</v>
      </c>
      <c r="Y12" s="19">
        <v>10238161.370000001</v>
      </c>
      <c r="Z12" s="208">
        <v>-1.8193397088267182</v>
      </c>
      <c r="AA12" s="208">
        <v>-11.232620525709377</v>
      </c>
      <c r="AB12" s="208">
        <v>-9.473695398973442</v>
      </c>
      <c r="AC12" s="12" t="s">
        <v>1409</v>
      </c>
    </row>
    <row r="13" spans="1:29" hidden="1" x14ac:dyDescent="0.55000000000000004">
      <c r="A13" s="271" t="s">
        <v>142</v>
      </c>
      <c r="B13" s="102" t="str">
        <f t="shared" si="0"/>
        <v>0701100109</v>
      </c>
      <c r="C13" s="19">
        <v>30385545.069999993</v>
      </c>
      <c r="D13" s="19">
        <v>912031.10999999964</v>
      </c>
      <c r="E13" s="19">
        <v>9</v>
      </c>
      <c r="F13" s="19">
        <v>912040.10999999964</v>
      </c>
      <c r="G13" s="19">
        <v>2824404.2700000009</v>
      </c>
      <c r="H13" s="19">
        <v>932940</v>
      </c>
      <c r="I13" s="19">
        <v>810632</v>
      </c>
      <c r="J13" s="19">
        <v>0</v>
      </c>
      <c r="K13" s="19">
        <v>0</v>
      </c>
      <c r="L13" s="19">
        <v>4567976.2700000014</v>
      </c>
      <c r="M13" s="19">
        <v>5480016.3800000008</v>
      </c>
      <c r="N13" s="438" t="s">
        <v>354</v>
      </c>
      <c r="O13" s="444">
        <v>32226314.690000001</v>
      </c>
      <c r="P13" s="19">
        <v>1038806.7799999999</v>
      </c>
      <c r="Q13" s="19">
        <v>25</v>
      </c>
      <c r="R13" s="19">
        <v>1038831.7799999999</v>
      </c>
      <c r="S13" s="19">
        <v>3383956.29</v>
      </c>
      <c r="T13" s="19">
        <v>699849</v>
      </c>
      <c r="U13" s="19">
        <v>805060</v>
      </c>
      <c r="V13" s="19">
        <v>0</v>
      </c>
      <c r="W13" s="19">
        <v>0</v>
      </c>
      <c r="X13" s="19">
        <v>4888865.29</v>
      </c>
      <c r="Y13" s="19">
        <v>5927697.0700000003</v>
      </c>
      <c r="Z13" s="208">
        <v>13.901983981822941</v>
      </c>
      <c r="AA13" s="208">
        <v>7.024752341806682</v>
      </c>
      <c r="AB13" s="208">
        <v>8.1693312383858139</v>
      </c>
      <c r="AC13" s="12" t="s">
        <v>1409</v>
      </c>
    </row>
    <row r="14" spans="1:29" hidden="1" x14ac:dyDescent="0.55000000000000004">
      <c r="A14" s="271" t="s">
        <v>143</v>
      </c>
      <c r="B14" s="102" t="str">
        <f t="shared" si="0"/>
        <v>0701100110</v>
      </c>
      <c r="C14" s="19">
        <v>44563833.039999999</v>
      </c>
      <c r="D14" s="19">
        <v>2174349.310000001</v>
      </c>
      <c r="E14" s="19">
        <v>2338.7399999999998</v>
      </c>
      <c r="F14" s="19">
        <v>2176688.0500000012</v>
      </c>
      <c r="G14" s="19">
        <v>5330969.3400000008</v>
      </c>
      <c r="H14" s="19">
        <v>1595845</v>
      </c>
      <c r="I14" s="19">
        <v>1304409</v>
      </c>
      <c r="J14" s="19">
        <v>0</v>
      </c>
      <c r="K14" s="19">
        <v>0</v>
      </c>
      <c r="L14" s="19">
        <v>8231223.3400000008</v>
      </c>
      <c r="M14" s="19">
        <v>10407911.390000002</v>
      </c>
      <c r="N14" s="438" t="s">
        <v>355</v>
      </c>
      <c r="O14" s="444">
        <v>45159197.82</v>
      </c>
      <c r="P14" s="19">
        <v>2188495.75</v>
      </c>
      <c r="Q14" s="19">
        <v>20</v>
      </c>
      <c r="R14" s="19">
        <v>2188515.75</v>
      </c>
      <c r="S14" s="19">
        <v>5463672.4900000002</v>
      </c>
      <c r="T14" s="19">
        <v>1432063</v>
      </c>
      <c r="U14" s="19">
        <v>1552526</v>
      </c>
      <c r="V14" s="19">
        <v>0</v>
      </c>
      <c r="W14" s="19">
        <v>0</v>
      </c>
      <c r="X14" s="19">
        <v>8448261.4900000002</v>
      </c>
      <c r="Y14" s="19">
        <v>10636777.24</v>
      </c>
      <c r="Z14" s="208">
        <v>0.54338057306828058</v>
      </c>
      <c r="AA14" s="208">
        <v>2.6367666267211192</v>
      </c>
      <c r="AB14" s="208">
        <v>2.1989604006418979</v>
      </c>
      <c r="AC14" s="12" t="s">
        <v>1409</v>
      </c>
    </row>
    <row r="15" spans="1:29" hidden="1" x14ac:dyDescent="0.55000000000000004">
      <c r="A15" s="271" t="s">
        <v>144</v>
      </c>
      <c r="B15" s="102" t="str">
        <f t="shared" si="0"/>
        <v>0701100111</v>
      </c>
      <c r="C15" s="19">
        <v>26150925.159999996</v>
      </c>
      <c r="D15" s="19">
        <v>1118096.99</v>
      </c>
      <c r="E15" s="19">
        <v>7</v>
      </c>
      <c r="F15" s="19">
        <v>1118103.99</v>
      </c>
      <c r="G15" s="19">
        <v>2922728.71</v>
      </c>
      <c r="H15" s="19">
        <v>744480</v>
      </c>
      <c r="I15" s="19">
        <v>404787</v>
      </c>
      <c r="J15" s="19">
        <v>0</v>
      </c>
      <c r="K15" s="19">
        <v>0</v>
      </c>
      <c r="L15" s="19">
        <v>4071995.71</v>
      </c>
      <c r="M15" s="19">
        <v>5190099.7</v>
      </c>
      <c r="N15" s="438" t="s">
        <v>356</v>
      </c>
      <c r="O15" s="444">
        <v>28325795.760000002</v>
      </c>
      <c r="P15" s="19">
        <v>1188888.47</v>
      </c>
      <c r="Q15" s="19">
        <v>0</v>
      </c>
      <c r="R15" s="19">
        <v>1188888.47</v>
      </c>
      <c r="S15" s="19">
        <v>2990107.1299999994</v>
      </c>
      <c r="T15" s="19">
        <v>503830</v>
      </c>
      <c r="U15" s="19">
        <v>472158</v>
      </c>
      <c r="V15" s="19">
        <v>0</v>
      </c>
      <c r="W15" s="19">
        <v>0</v>
      </c>
      <c r="X15" s="19">
        <v>3966095.1299999994</v>
      </c>
      <c r="Y15" s="19">
        <v>5154983.5999999996</v>
      </c>
      <c r="Z15" s="208">
        <v>6.3307599859293928</v>
      </c>
      <c r="AA15" s="208">
        <v>-2.600704606341556</v>
      </c>
      <c r="AB15" s="208">
        <v>-0.67659779252411201</v>
      </c>
      <c r="AC15" s="12" t="s">
        <v>1409</v>
      </c>
    </row>
    <row r="16" spans="1:29" hidden="1" x14ac:dyDescent="0.55000000000000004">
      <c r="A16" s="271" t="s">
        <v>145</v>
      </c>
      <c r="B16" s="102" t="str">
        <f t="shared" si="0"/>
        <v>0701100112</v>
      </c>
      <c r="C16" s="19">
        <v>25786400.73</v>
      </c>
      <c r="D16" s="19">
        <v>1639367.8299999996</v>
      </c>
      <c r="E16" s="19">
        <v>0</v>
      </c>
      <c r="F16" s="19">
        <v>1639367.8299999996</v>
      </c>
      <c r="G16" s="19">
        <v>4388588.9200000009</v>
      </c>
      <c r="H16" s="19">
        <v>1282799</v>
      </c>
      <c r="I16" s="19">
        <v>601103</v>
      </c>
      <c r="J16" s="19">
        <v>0</v>
      </c>
      <c r="K16" s="19">
        <v>0</v>
      </c>
      <c r="L16" s="19">
        <v>6272490.9200000009</v>
      </c>
      <c r="M16" s="19">
        <v>7911858.75</v>
      </c>
      <c r="N16" s="438" t="s">
        <v>357</v>
      </c>
      <c r="O16" s="444">
        <v>27697430.859999999</v>
      </c>
      <c r="P16" s="19">
        <v>1466299.44</v>
      </c>
      <c r="Q16" s="19">
        <v>0</v>
      </c>
      <c r="R16" s="19">
        <v>1466299.44</v>
      </c>
      <c r="S16" s="19">
        <v>4204128.25</v>
      </c>
      <c r="T16" s="19">
        <v>728185</v>
      </c>
      <c r="U16" s="19">
        <v>682822</v>
      </c>
      <c r="V16" s="19">
        <v>0</v>
      </c>
      <c r="W16" s="19">
        <v>0</v>
      </c>
      <c r="X16" s="19">
        <v>5615135.25</v>
      </c>
      <c r="Y16" s="19">
        <v>7081434.6899999995</v>
      </c>
      <c r="Z16" s="208">
        <v>-10.557020019113081</v>
      </c>
      <c r="AA16" s="208">
        <v>-10.47997802442416</v>
      </c>
      <c r="AB16" s="208">
        <v>-10.495941424636792</v>
      </c>
      <c r="AC16" s="12" t="s">
        <v>1409</v>
      </c>
    </row>
    <row r="17" spans="1:29" hidden="1" x14ac:dyDescent="0.55000000000000004">
      <c r="A17" s="271" t="s">
        <v>146</v>
      </c>
      <c r="B17" s="102" t="str">
        <f t="shared" si="0"/>
        <v>0701100113</v>
      </c>
      <c r="C17" s="19">
        <v>40716434.390000008</v>
      </c>
      <c r="D17" s="19">
        <v>1313190.6500000001</v>
      </c>
      <c r="E17" s="19">
        <v>10084.48</v>
      </c>
      <c r="F17" s="19">
        <v>1323275.1300000001</v>
      </c>
      <c r="G17" s="19">
        <v>4932516.5</v>
      </c>
      <c r="H17" s="19">
        <v>1289980</v>
      </c>
      <c r="I17" s="19">
        <v>933365</v>
      </c>
      <c r="J17" s="19">
        <v>0</v>
      </c>
      <c r="K17" s="19">
        <v>0</v>
      </c>
      <c r="L17" s="19">
        <v>7155861.5</v>
      </c>
      <c r="M17" s="19">
        <v>8479136.6300000008</v>
      </c>
      <c r="N17" s="438" t="s">
        <v>358</v>
      </c>
      <c r="O17" s="444">
        <v>44230253.590000004</v>
      </c>
      <c r="P17" s="19">
        <v>1108169.9699999997</v>
      </c>
      <c r="Q17" s="19">
        <v>0</v>
      </c>
      <c r="R17" s="19">
        <v>1108169.9699999997</v>
      </c>
      <c r="S17" s="19">
        <v>5444376.8999999994</v>
      </c>
      <c r="T17" s="19">
        <v>1262584</v>
      </c>
      <c r="U17" s="19">
        <v>942792</v>
      </c>
      <c r="V17" s="19">
        <v>0</v>
      </c>
      <c r="W17" s="19">
        <v>0</v>
      </c>
      <c r="X17" s="19">
        <v>7649752.8999999994</v>
      </c>
      <c r="Y17" s="19">
        <v>8757922.8699999992</v>
      </c>
      <c r="Z17" s="208">
        <v>-16.255512940834937</v>
      </c>
      <c r="AA17" s="208">
        <v>6.9019139065226378</v>
      </c>
      <c r="AB17" s="208">
        <v>3.2879083350730052</v>
      </c>
      <c r="AC17" s="12" t="s">
        <v>1409</v>
      </c>
    </row>
    <row r="18" spans="1:29" x14ac:dyDescent="0.55000000000000004">
      <c r="A18" s="271" t="s">
        <v>147</v>
      </c>
      <c r="B18" s="455" t="str">
        <f t="shared" si="0"/>
        <v>0701100114</v>
      </c>
      <c r="C18" s="19">
        <v>35048936.020000003</v>
      </c>
      <c r="D18" s="19">
        <v>1145920.4500000002</v>
      </c>
      <c r="E18" s="19">
        <v>2508.73</v>
      </c>
      <c r="F18" s="19">
        <v>1148429.1800000002</v>
      </c>
      <c r="G18" s="19">
        <v>6773340.9600000009</v>
      </c>
      <c r="H18" s="19">
        <v>1143888</v>
      </c>
      <c r="I18" s="19">
        <v>1349956</v>
      </c>
      <c r="J18" s="19">
        <v>0</v>
      </c>
      <c r="K18" s="19">
        <v>60000</v>
      </c>
      <c r="L18" s="19">
        <v>9327184.9600000009</v>
      </c>
      <c r="M18" s="19">
        <v>10475614.140000001</v>
      </c>
      <c r="N18" s="438" t="s">
        <v>359</v>
      </c>
      <c r="O18" s="444">
        <v>35797863.420000002</v>
      </c>
      <c r="P18" s="19">
        <v>1081621.7600000002</v>
      </c>
      <c r="Q18" s="19">
        <v>9</v>
      </c>
      <c r="R18" s="19">
        <v>1081630.7600000002</v>
      </c>
      <c r="S18" s="19">
        <v>5191821.6100000003</v>
      </c>
      <c r="T18" s="19">
        <v>893396</v>
      </c>
      <c r="U18" s="19">
        <v>1122882</v>
      </c>
      <c r="V18" s="19">
        <v>16800</v>
      </c>
      <c r="W18" s="19">
        <v>0</v>
      </c>
      <c r="X18" s="19">
        <v>7224899.6100000003</v>
      </c>
      <c r="Y18" s="19">
        <v>8306530.370000001</v>
      </c>
      <c r="Z18" s="208">
        <v>-5.8165031996139209</v>
      </c>
      <c r="AA18" s="208">
        <v>-22.539333775578953</v>
      </c>
      <c r="AB18" s="208">
        <v>-20.706029651451054</v>
      </c>
      <c r="AC18" s="12" t="s">
        <v>1409</v>
      </c>
    </row>
    <row r="19" spans="1:29" hidden="1" x14ac:dyDescent="0.55000000000000004">
      <c r="A19" s="271" t="s">
        <v>148</v>
      </c>
      <c r="B19" s="102" t="str">
        <f t="shared" si="0"/>
        <v>0701100115</v>
      </c>
      <c r="C19" s="19">
        <v>26173050.649999995</v>
      </c>
      <c r="D19" s="19">
        <v>1178264.1499999999</v>
      </c>
      <c r="E19" s="19">
        <v>753.26</v>
      </c>
      <c r="F19" s="19">
        <v>1179017.4099999999</v>
      </c>
      <c r="G19" s="19">
        <v>5233933.2</v>
      </c>
      <c r="H19" s="19">
        <v>1524347</v>
      </c>
      <c r="I19" s="19">
        <v>1041544</v>
      </c>
      <c r="J19" s="19">
        <v>0</v>
      </c>
      <c r="K19" s="19">
        <v>8000</v>
      </c>
      <c r="L19" s="19">
        <v>7807824.2000000002</v>
      </c>
      <c r="M19" s="19">
        <v>8986841.6099999994</v>
      </c>
      <c r="N19" s="438" t="s">
        <v>360</v>
      </c>
      <c r="O19" s="444">
        <v>28967766.799999997</v>
      </c>
      <c r="P19" s="19">
        <v>1453189.37</v>
      </c>
      <c r="Q19" s="19">
        <v>14</v>
      </c>
      <c r="R19" s="19">
        <v>1453203.37</v>
      </c>
      <c r="S19" s="19">
        <v>5291476.959999999</v>
      </c>
      <c r="T19" s="19">
        <v>1223965</v>
      </c>
      <c r="U19" s="19">
        <v>1121445</v>
      </c>
      <c r="V19" s="19">
        <v>27450</v>
      </c>
      <c r="W19" s="19">
        <v>0</v>
      </c>
      <c r="X19" s="19">
        <v>7664336.959999999</v>
      </c>
      <c r="Y19" s="19">
        <v>9117540.3299999982</v>
      </c>
      <c r="Z19" s="208">
        <v>23.255463208130251</v>
      </c>
      <c r="AA19" s="208">
        <v>-1.8377365617427854</v>
      </c>
      <c r="AB19" s="208">
        <v>1.4543342997673998</v>
      </c>
      <c r="AC19" s="12" t="s">
        <v>1409</v>
      </c>
    </row>
    <row r="20" spans="1:29" hidden="1" x14ac:dyDescent="0.55000000000000004">
      <c r="A20" s="271" t="s">
        <v>149</v>
      </c>
      <c r="B20" s="102" t="str">
        <f t="shared" si="0"/>
        <v>0701100116</v>
      </c>
      <c r="C20" s="19">
        <v>34517741.710000008</v>
      </c>
      <c r="D20" s="19">
        <v>2011638.0299999996</v>
      </c>
      <c r="E20" s="19">
        <v>481.45</v>
      </c>
      <c r="F20" s="19">
        <v>2012119.4799999995</v>
      </c>
      <c r="G20" s="19">
        <v>5735683.3399999989</v>
      </c>
      <c r="H20" s="19">
        <v>1683390</v>
      </c>
      <c r="I20" s="19">
        <v>1186436</v>
      </c>
      <c r="J20" s="19">
        <v>0</v>
      </c>
      <c r="K20" s="19">
        <v>0</v>
      </c>
      <c r="L20" s="19">
        <v>8605509.3399999999</v>
      </c>
      <c r="M20" s="19">
        <v>10617628.82</v>
      </c>
      <c r="N20" s="438" t="s">
        <v>361</v>
      </c>
      <c r="O20" s="444">
        <v>36153424.109999999</v>
      </c>
      <c r="P20" s="19">
        <v>2352790.3199999994</v>
      </c>
      <c r="Q20" s="19">
        <v>3</v>
      </c>
      <c r="R20" s="19">
        <v>2352793.3199999994</v>
      </c>
      <c r="S20" s="19">
        <v>6209484.9500000002</v>
      </c>
      <c r="T20" s="19">
        <v>1577172</v>
      </c>
      <c r="U20" s="19">
        <v>1383904</v>
      </c>
      <c r="V20" s="19">
        <v>0</v>
      </c>
      <c r="W20" s="19">
        <v>0</v>
      </c>
      <c r="X20" s="19">
        <v>9170560.9499999993</v>
      </c>
      <c r="Y20" s="19">
        <v>11523354.27</v>
      </c>
      <c r="Z20" s="208">
        <v>16.931093972610409</v>
      </c>
      <c r="AA20" s="208">
        <v>6.56616113788332</v>
      </c>
      <c r="AB20" s="208">
        <v>8.5303928528177657</v>
      </c>
      <c r="AC20" s="12" t="s">
        <v>1409</v>
      </c>
    </row>
    <row r="21" spans="1:29" hidden="1" x14ac:dyDescent="0.55000000000000004">
      <c r="A21" s="271" t="s">
        <v>150</v>
      </c>
      <c r="B21" s="102" t="str">
        <f t="shared" si="0"/>
        <v>0701100117</v>
      </c>
      <c r="C21" s="19">
        <v>23363116.950000003</v>
      </c>
      <c r="D21" s="19">
        <v>1075955.5900000001</v>
      </c>
      <c r="E21" s="19">
        <v>43</v>
      </c>
      <c r="F21" s="19">
        <v>1075998.5900000001</v>
      </c>
      <c r="G21" s="19">
        <v>3246470.5199999996</v>
      </c>
      <c r="H21" s="19">
        <v>935680</v>
      </c>
      <c r="I21" s="19">
        <v>1174604.28</v>
      </c>
      <c r="J21" s="19">
        <v>0</v>
      </c>
      <c r="K21" s="19">
        <v>0</v>
      </c>
      <c r="L21" s="19">
        <v>5356754.8</v>
      </c>
      <c r="M21" s="19">
        <v>6432753.3899999997</v>
      </c>
      <c r="N21" s="438" t="s">
        <v>362</v>
      </c>
      <c r="O21" s="444">
        <v>25125417.780000001</v>
      </c>
      <c r="P21" s="19">
        <v>1043821.82</v>
      </c>
      <c r="Q21" s="19">
        <v>6</v>
      </c>
      <c r="R21" s="19">
        <v>1043827.82</v>
      </c>
      <c r="S21" s="19">
        <v>3329827.5800000005</v>
      </c>
      <c r="T21" s="19">
        <v>705312</v>
      </c>
      <c r="U21" s="19">
        <v>1192136.92</v>
      </c>
      <c r="V21" s="19">
        <v>0</v>
      </c>
      <c r="W21" s="19">
        <v>0</v>
      </c>
      <c r="X21" s="19">
        <v>5227276.5</v>
      </c>
      <c r="Y21" s="19">
        <v>6271104.3200000003</v>
      </c>
      <c r="Z21" s="208">
        <v>-2.9898524309404655</v>
      </c>
      <c r="AA21" s="208">
        <v>-2.4171033551881043</v>
      </c>
      <c r="AB21" s="208">
        <v>-2.5129063746060902</v>
      </c>
      <c r="AC21" s="12" t="s">
        <v>1409</v>
      </c>
    </row>
    <row r="22" spans="1:29" hidden="1" x14ac:dyDescent="0.55000000000000004">
      <c r="A22" s="271" t="s">
        <v>151</v>
      </c>
      <c r="B22" s="102" t="str">
        <f t="shared" si="0"/>
        <v>0701100118</v>
      </c>
      <c r="C22" s="19">
        <v>41847741.779999994</v>
      </c>
      <c r="D22" s="19">
        <v>1325057.8899999999</v>
      </c>
      <c r="E22" s="19">
        <v>655.14</v>
      </c>
      <c r="F22" s="19">
        <v>1325713.0299999998</v>
      </c>
      <c r="G22" s="19">
        <v>5746987.5700000003</v>
      </c>
      <c r="H22" s="19">
        <v>1340372</v>
      </c>
      <c r="I22" s="19">
        <v>1505853</v>
      </c>
      <c r="J22" s="19">
        <v>0</v>
      </c>
      <c r="K22" s="19">
        <v>0</v>
      </c>
      <c r="L22" s="19">
        <v>8593212.5700000003</v>
      </c>
      <c r="M22" s="19">
        <v>9918925.5999999996</v>
      </c>
      <c r="N22" s="438" t="s">
        <v>363</v>
      </c>
      <c r="O22" s="444">
        <v>42214820.399999999</v>
      </c>
      <c r="P22" s="19">
        <v>1377190.4599999995</v>
      </c>
      <c r="Q22" s="19">
        <v>6059.11</v>
      </c>
      <c r="R22" s="19">
        <v>1383249.5699999996</v>
      </c>
      <c r="S22" s="19">
        <v>4760659.72</v>
      </c>
      <c r="T22" s="19">
        <v>910920</v>
      </c>
      <c r="U22" s="19">
        <v>1504591</v>
      </c>
      <c r="V22" s="19">
        <v>0</v>
      </c>
      <c r="W22" s="19">
        <v>0</v>
      </c>
      <c r="X22" s="19">
        <v>7176170.7199999997</v>
      </c>
      <c r="Y22" s="19">
        <v>8559420.2899999991</v>
      </c>
      <c r="Z22" s="208">
        <v>4.3400448436415999</v>
      </c>
      <c r="AA22" s="208">
        <v>-16.490245510125913</v>
      </c>
      <c r="AB22" s="208">
        <v>-13.706175092189426</v>
      </c>
      <c r="AC22" s="12" t="s">
        <v>1409</v>
      </c>
    </row>
    <row r="23" spans="1:29" hidden="1" x14ac:dyDescent="0.55000000000000004">
      <c r="A23" s="271" t="s">
        <v>152</v>
      </c>
      <c r="B23" s="102" t="str">
        <f t="shared" si="0"/>
        <v>0701100119</v>
      </c>
      <c r="C23" s="19">
        <v>27309827.300000001</v>
      </c>
      <c r="D23" s="19">
        <v>702927.72000000009</v>
      </c>
      <c r="E23" s="19">
        <v>0</v>
      </c>
      <c r="F23" s="19">
        <v>702927.72000000009</v>
      </c>
      <c r="G23" s="19">
        <v>3708008.0599999996</v>
      </c>
      <c r="H23" s="19">
        <v>1142210</v>
      </c>
      <c r="I23" s="19">
        <v>929803</v>
      </c>
      <c r="J23" s="19">
        <v>0</v>
      </c>
      <c r="K23" s="19">
        <v>0</v>
      </c>
      <c r="L23" s="19">
        <v>5780021.0599999996</v>
      </c>
      <c r="M23" s="19">
        <v>6482948.7799999993</v>
      </c>
      <c r="N23" s="438" t="s">
        <v>364</v>
      </c>
      <c r="O23" s="444">
        <v>28730207.289999999</v>
      </c>
      <c r="P23" s="19">
        <v>979257.51999999979</v>
      </c>
      <c r="Q23" s="19">
        <v>70</v>
      </c>
      <c r="R23" s="19">
        <v>979327.51999999979</v>
      </c>
      <c r="S23" s="19">
        <v>3824476.75</v>
      </c>
      <c r="T23" s="19">
        <v>894760</v>
      </c>
      <c r="U23" s="19">
        <v>1022235</v>
      </c>
      <c r="V23" s="19">
        <v>0</v>
      </c>
      <c r="W23" s="19">
        <v>0</v>
      </c>
      <c r="X23" s="19">
        <v>5741471.75</v>
      </c>
      <c r="Y23" s="19">
        <v>6720799.2699999996</v>
      </c>
      <c r="Z23" s="208">
        <v>39.321226370187773</v>
      </c>
      <c r="AA23" s="208">
        <v>-0.6669406495207405</v>
      </c>
      <c r="AB23" s="208">
        <v>3.6688627054061076</v>
      </c>
      <c r="AC23" s="12" t="s">
        <v>1409</v>
      </c>
    </row>
    <row r="24" spans="1:29" hidden="1" x14ac:dyDescent="0.55000000000000004">
      <c r="A24" s="271" t="s">
        <v>153</v>
      </c>
      <c r="B24" s="102" t="str">
        <f t="shared" si="0"/>
        <v>0701100120</v>
      </c>
      <c r="C24" s="19">
        <v>21812495.850000001</v>
      </c>
      <c r="D24" s="19">
        <v>568586.63000000012</v>
      </c>
      <c r="E24" s="19">
        <v>15992</v>
      </c>
      <c r="F24" s="19">
        <v>584578.63000000012</v>
      </c>
      <c r="G24" s="19">
        <v>3376715.6900000004</v>
      </c>
      <c r="H24" s="19">
        <v>814807</v>
      </c>
      <c r="I24" s="19">
        <v>511707</v>
      </c>
      <c r="J24" s="19">
        <v>0</v>
      </c>
      <c r="K24" s="19">
        <v>0</v>
      </c>
      <c r="L24" s="19">
        <v>4703229.6900000004</v>
      </c>
      <c r="M24" s="19">
        <v>5287808.32</v>
      </c>
      <c r="N24" s="438" t="s">
        <v>365</v>
      </c>
      <c r="O24" s="444">
        <v>23664592.450000003</v>
      </c>
      <c r="P24" s="19">
        <v>607723.83000000019</v>
      </c>
      <c r="Q24" s="19">
        <v>6805.21</v>
      </c>
      <c r="R24" s="19">
        <v>614529.04000000015</v>
      </c>
      <c r="S24" s="19">
        <v>3577027.9300000006</v>
      </c>
      <c r="T24" s="19">
        <v>833605</v>
      </c>
      <c r="U24" s="19">
        <v>552289</v>
      </c>
      <c r="V24" s="19">
        <v>0</v>
      </c>
      <c r="W24" s="19">
        <v>0</v>
      </c>
      <c r="X24" s="19">
        <v>4962921.9300000006</v>
      </c>
      <c r="Y24" s="19">
        <v>5577450.9700000007</v>
      </c>
      <c r="Z24" s="208">
        <v>5.123418555344732</v>
      </c>
      <c r="AA24" s="208">
        <v>5.5215725600677645</v>
      </c>
      <c r="AB24" s="208">
        <v>5.4775557749415613</v>
      </c>
      <c r="AC24" s="12" t="s">
        <v>1409</v>
      </c>
    </row>
    <row r="25" spans="1:29" hidden="1" x14ac:dyDescent="0.55000000000000004">
      <c r="A25" s="271" t="s">
        <v>154</v>
      </c>
      <c r="B25" s="102" t="str">
        <f t="shared" si="0"/>
        <v>0701100121</v>
      </c>
      <c r="C25" s="19">
        <v>27117079</v>
      </c>
      <c r="D25" s="19">
        <v>1750720.4599999995</v>
      </c>
      <c r="E25" s="19">
        <v>6121.86</v>
      </c>
      <c r="F25" s="19">
        <v>1756842.3199999996</v>
      </c>
      <c r="G25" s="19">
        <v>5200860.3099999987</v>
      </c>
      <c r="H25" s="19">
        <v>1652382</v>
      </c>
      <c r="I25" s="19">
        <v>885282</v>
      </c>
      <c r="J25" s="19">
        <v>0</v>
      </c>
      <c r="K25" s="19">
        <v>0</v>
      </c>
      <c r="L25" s="19">
        <v>7738524.3099999987</v>
      </c>
      <c r="M25" s="19">
        <v>9495366.629999999</v>
      </c>
      <c r="N25" s="438" t="s">
        <v>366</v>
      </c>
      <c r="O25" s="444">
        <v>28468379.52</v>
      </c>
      <c r="P25" s="19">
        <v>1940367.8799999992</v>
      </c>
      <c r="Q25" s="19">
        <v>9</v>
      </c>
      <c r="R25" s="19">
        <v>1940376.8799999992</v>
      </c>
      <c r="S25" s="19">
        <v>4976957.6900000013</v>
      </c>
      <c r="T25" s="19">
        <v>1551393</v>
      </c>
      <c r="U25" s="19">
        <v>997924</v>
      </c>
      <c r="V25" s="19">
        <v>0</v>
      </c>
      <c r="W25" s="19">
        <v>0</v>
      </c>
      <c r="X25" s="19">
        <v>7526274.6900000013</v>
      </c>
      <c r="Y25" s="19">
        <v>9466651.5700000003</v>
      </c>
      <c r="Z25" s="208">
        <v>10.446843061020958</v>
      </c>
      <c r="AA25" s="208">
        <v>-2.7427660817156152</v>
      </c>
      <c r="AB25" s="208">
        <v>-0.30241128245933419</v>
      </c>
      <c r="AC25" s="12" t="s">
        <v>1409</v>
      </c>
    </row>
    <row r="26" spans="1:29" hidden="1" x14ac:dyDescent="0.55000000000000004">
      <c r="A26" s="271" t="s">
        <v>155</v>
      </c>
      <c r="B26" s="102" t="str">
        <f t="shared" si="0"/>
        <v>0701100122</v>
      </c>
      <c r="C26" s="19">
        <v>111119500.66000001</v>
      </c>
      <c r="D26" s="19">
        <v>3850834.919999999</v>
      </c>
      <c r="E26" s="19">
        <v>28184.29</v>
      </c>
      <c r="F26" s="19">
        <v>3879019.209999999</v>
      </c>
      <c r="G26" s="19">
        <v>15421075.029999997</v>
      </c>
      <c r="H26" s="19">
        <v>3465642</v>
      </c>
      <c r="I26" s="19">
        <v>3933386</v>
      </c>
      <c r="J26" s="19">
        <v>0</v>
      </c>
      <c r="K26" s="19">
        <v>0</v>
      </c>
      <c r="L26" s="19">
        <v>22820103.029999997</v>
      </c>
      <c r="M26" s="19">
        <v>26699122.239999995</v>
      </c>
      <c r="N26" s="438" t="s">
        <v>367</v>
      </c>
      <c r="O26" s="444">
        <v>112947515.13000001</v>
      </c>
      <c r="P26" s="19">
        <v>3744353.0699999989</v>
      </c>
      <c r="Q26" s="19">
        <v>2607.2199999999998</v>
      </c>
      <c r="R26" s="19">
        <v>3746960.2899999991</v>
      </c>
      <c r="S26" s="19">
        <v>17480843.809999999</v>
      </c>
      <c r="T26" s="19">
        <v>3608104</v>
      </c>
      <c r="U26" s="19">
        <v>4226041.1400000006</v>
      </c>
      <c r="V26" s="19">
        <v>0</v>
      </c>
      <c r="W26" s="19">
        <v>0</v>
      </c>
      <c r="X26" s="19">
        <v>25314988.949999999</v>
      </c>
      <c r="Y26" s="19">
        <v>29061949.239999998</v>
      </c>
      <c r="Z26" s="208">
        <v>-3.4044409901233759</v>
      </c>
      <c r="AA26" s="208">
        <v>10.932842488573121</v>
      </c>
      <c r="AB26" s="208">
        <v>8.8498302631839785</v>
      </c>
      <c r="AC26" s="12" t="s">
        <v>1409</v>
      </c>
    </row>
    <row r="27" spans="1:29" hidden="1" x14ac:dyDescent="0.55000000000000004">
      <c r="A27" s="271" t="s">
        <v>156</v>
      </c>
      <c r="B27" s="102" t="str">
        <f t="shared" si="0"/>
        <v>0701100125</v>
      </c>
      <c r="C27" s="19">
        <v>79776950.070000008</v>
      </c>
      <c r="D27" s="19">
        <v>2548740.9999999995</v>
      </c>
      <c r="E27" s="19">
        <v>0</v>
      </c>
      <c r="F27" s="19">
        <v>2548740.9999999995</v>
      </c>
      <c r="G27" s="19">
        <v>12056769.850000001</v>
      </c>
      <c r="H27" s="19">
        <v>2153498</v>
      </c>
      <c r="I27" s="19">
        <v>1877623</v>
      </c>
      <c r="J27" s="19">
        <v>0</v>
      </c>
      <c r="K27" s="19">
        <v>0</v>
      </c>
      <c r="L27" s="19">
        <v>16087890.850000001</v>
      </c>
      <c r="M27" s="19">
        <v>18636631.850000001</v>
      </c>
      <c r="N27" s="438" t="s">
        <v>368</v>
      </c>
      <c r="O27" s="444">
        <v>83256676.120000005</v>
      </c>
      <c r="P27" s="19">
        <v>2551096.12</v>
      </c>
      <c r="Q27" s="19">
        <v>0</v>
      </c>
      <c r="R27" s="19">
        <v>2551096.12</v>
      </c>
      <c r="S27" s="19">
        <v>10410171.420000002</v>
      </c>
      <c r="T27" s="19">
        <v>2249930</v>
      </c>
      <c r="U27" s="19">
        <v>2844872</v>
      </c>
      <c r="V27" s="19">
        <v>0</v>
      </c>
      <c r="W27" s="19">
        <v>0</v>
      </c>
      <c r="X27" s="19">
        <v>15504973.420000002</v>
      </c>
      <c r="Y27" s="19">
        <v>18056069.540000003</v>
      </c>
      <c r="Z27" s="208">
        <v>9.240326890808355E-2</v>
      </c>
      <c r="AA27" s="208">
        <v>-3.6233303385446556</v>
      </c>
      <c r="AB27" s="208">
        <v>-3.115167561782354</v>
      </c>
      <c r="AC27" s="12" t="s">
        <v>1409</v>
      </c>
    </row>
    <row r="28" spans="1:29" hidden="1" x14ac:dyDescent="0.55000000000000004">
      <c r="A28" s="271" t="s">
        <v>157</v>
      </c>
      <c r="B28" s="102" t="str">
        <f t="shared" si="0"/>
        <v>0701100126</v>
      </c>
      <c r="C28" s="19">
        <v>61000709.669999994</v>
      </c>
      <c r="D28" s="19">
        <v>2277920.35</v>
      </c>
      <c r="E28" s="19">
        <v>14376.82</v>
      </c>
      <c r="F28" s="19">
        <v>2292297.17</v>
      </c>
      <c r="G28" s="19">
        <v>8984346.9800000004</v>
      </c>
      <c r="H28" s="19">
        <v>2359875</v>
      </c>
      <c r="I28" s="19">
        <v>1765012</v>
      </c>
      <c r="J28" s="19">
        <v>0</v>
      </c>
      <c r="K28" s="19">
        <v>0</v>
      </c>
      <c r="L28" s="19">
        <v>13109233.98</v>
      </c>
      <c r="M28" s="19">
        <v>15401531.15</v>
      </c>
      <c r="N28" s="438" t="s">
        <v>369</v>
      </c>
      <c r="O28" s="444">
        <v>64814821.509999998</v>
      </c>
      <c r="P28" s="19">
        <v>2612636.2799999993</v>
      </c>
      <c r="Q28" s="19">
        <v>46</v>
      </c>
      <c r="R28" s="19">
        <v>2612682.2799999993</v>
      </c>
      <c r="S28" s="19">
        <v>7911823.330000001</v>
      </c>
      <c r="T28" s="19">
        <v>1739657</v>
      </c>
      <c r="U28" s="19">
        <v>1862902</v>
      </c>
      <c r="V28" s="19">
        <v>0</v>
      </c>
      <c r="W28" s="19">
        <v>235000</v>
      </c>
      <c r="X28" s="19">
        <v>11749382.330000002</v>
      </c>
      <c r="Y28" s="19">
        <v>14362064.610000001</v>
      </c>
      <c r="Z28" s="208">
        <v>13.976595800622107</v>
      </c>
      <c r="AA28" s="208">
        <v>-10.373235019488137</v>
      </c>
      <c r="AB28" s="208">
        <v>-6.7491116946512104</v>
      </c>
      <c r="AC28" s="12" t="s">
        <v>1409</v>
      </c>
    </row>
    <row r="29" spans="1:29" hidden="1" x14ac:dyDescent="0.55000000000000004">
      <c r="A29" s="271" t="s">
        <v>158</v>
      </c>
      <c r="B29" s="102" t="str">
        <f t="shared" si="0"/>
        <v>0701100127</v>
      </c>
      <c r="C29" s="19">
        <v>82876031.600000009</v>
      </c>
      <c r="D29" s="19">
        <v>2823580.100000001</v>
      </c>
      <c r="E29" s="19">
        <v>0</v>
      </c>
      <c r="F29" s="19">
        <v>2823580.100000001</v>
      </c>
      <c r="G29" s="19">
        <v>12778362.109999999</v>
      </c>
      <c r="H29" s="19">
        <v>3080469</v>
      </c>
      <c r="I29" s="19">
        <v>2842130</v>
      </c>
      <c r="J29" s="19">
        <v>0</v>
      </c>
      <c r="K29" s="19">
        <v>0</v>
      </c>
      <c r="L29" s="19">
        <v>18700961.109999999</v>
      </c>
      <c r="M29" s="19">
        <v>21524541.210000001</v>
      </c>
      <c r="N29" s="438" t="s">
        <v>370</v>
      </c>
      <c r="O29" s="444">
        <v>86227325.359999999</v>
      </c>
      <c r="P29" s="19">
        <v>2852984.8000000003</v>
      </c>
      <c r="Q29" s="19">
        <v>0</v>
      </c>
      <c r="R29" s="19">
        <v>2852984.8000000003</v>
      </c>
      <c r="S29" s="19">
        <v>12331768.59</v>
      </c>
      <c r="T29" s="19">
        <v>3041265</v>
      </c>
      <c r="U29" s="19">
        <v>3182659</v>
      </c>
      <c r="V29" s="19">
        <v>0</v>
      </c>
      <c r="W29" s="19">
        <v>0</v>
      </c>
      <c r="X29" s="19">
        <v>18555692.59</v>
      </c>
      <c r="Y29" s="19">
        <v>21408677.390000001</v>
      </c>
      <c r="Z29" s="208">
        <v>1.0413977630738807</v>
      </c>
      <c r="AA29" s="208">
        <v>-0.77679708088543031</v>
      </c>
      <c r="AB29" s="208">
        <v>-0.53828705973148261</v>
      </c>
      <c r="AC29" s="12" t="s">
        <v>1409</v>
      </c>
    </row>
    <row r="30" spans="1:29" hidden="1" x14ac:dyDescent="0.55000000000000004">
      <c r="A30" s="271" t="s">
        <v>159</v>
      </c>
      <c r="B30" s="102" t="str">
        <f t="shared" si="0"/>
        <v>0701100128</v>
      </c>
      <c r="C30" s="19">
        <v>88400402.150000006</v>
      </c>
      <c r="D30" s="19">
        <v>2983523.21</v>
      </c>
      <c r="E30" s="19">
        <v>38</v>
      </c>
      <c r="F30" s="19">
        <v>2983561.21</v>
      </c>
      <c r="G30" s="19">
        <v>15501316.559999997</v>
      </c>
      <c r="H30" s="19">
        <v>3592697</v>
      </c>
      <c r="I30" s="19">
        <v>2513223.38</v>
      </c>
      <c r="J30" s="19">
        <v>0</v>
      </c>
      <c r="K30" s="19">
        <v>0</v>
      </c>
      <c r="L30" s="19">
        <v>21607236.939999994</v>
      </c>
      <c r="M30" s="19">
        <v>24590798.149999995</v>
      </c>
      <c r="N30" s="438" t="s">
        <v>371</v>
      </c>
      <c r="O30" s="444">
        <v>85933712.999999985</v>
      </c>
      <c r="P30" s="19">
        <v>3359922.8699999987</v>
      </c>
      <c r="Q30" s="19">
        <v>7368.2</v>
      </c>
      <c r="R30" s="19">
        <v>3367291.0699999989</v>
      </c>
      <c r="S30" s="19">
        <v>16297350.509999996</v>
      </c>
      <c r="T30" s="19">
        <v>3961218</v>
      </c>
      <c r="U30" s="19">
        <v>2946389</v>
      </c>
      <c r="V30" s="19">
        <v>0</v>
      </c>
      <c r="W30" s="19">
        <v>0</v>
      </c>
      <c r="X30" s="19">
        <v>23204957.509999998</v>
      </c>
      <c r="Y30" s="19">
        <v>26572248.579999998</v>
      </c>
      <c r="Z30" s="208">
        <v>12.861471006991641</v>
      </c>
      <c r="AA30" s="208">
        <v>7.3943770526357948</v>
      </c>
      <c r="AB30" s="208">
        <v>8.057690595943523</v>
      </c>
      <c r="AC30" s="12" t="s">
        <v>1409</v>
      </c>
    </row>
    <row r="31" spans="1:29" hidden="1" x14ac:dyDescent="0.55000000000000004">
      <c r="A31" s="271" t="s">
        <v>160</v>
      </c>
      <c r="B31" s="102" t="str">
        <f t="shared" si="0"/>
        <v>0701100129</v>
      </c>
      <c r="C31" s="19">
        <v>37908623.530000001</v>
      </c>
      <c r="D31" s="19">
        <v>1977668.0500000003</v>
      </c>
      <c r="E31" s="19">
        <v>927.73</v>
      </c>
      <c r="F31" s="19">
        <v>1978595.7800000003</v>
      </c>
      <c r="G31" s="19">
        <v>4903506.22</v>
      </c>
      <c r="H31" s="19">
        <v>1615623</v>
      </c>
      <c r="I31" s="19">
        <v>1013213</v>
      </c>
      <c r="J31" s="19">
        <v>0</v>
      </c>
      <c r="K31" s="19">
        <v>0</v>
      </c>
      <c r="L31" s="19">
        <v>7532342.2199999997</v>
      </c>
      <c r="M31" s="19">
        <v>9510938</v>
      </c>
      <c r="N31" s="438" t="s">
        <v>372</v>
      </c>
      <c r="O31" s="444">
        <v>40330921.059999995</v>
      </c>
      <c r="P31" s="19">
        <v>2087473.77</v>
      </c>
      <c r="Q31" s="19">
        <v>6555.01</v>
      </c>
      <c r="R31" s="19">
        <v>2094028.78</v>
      </c>
      <c r="S31" s="19">
        <v>5582510.29</v>
      </c>
      <c r="T31" s="19">
        <v>1463408</v>
      </c>
      <c r="U31" s="19">
        <v>1204540</v>
      </c>
      <c r="V31" s="19">
        <v>0</v>
      </c>
      <c r="W31" s="19">
        <v>0</v>
      </c>
      <c r="X31" s="19">
        <v>8250458.29</v>
      </c>
      <c r="Y31" s="19">
        <v>10344487.07</v>
      </c>
      <c r="Z31" s="208">
        <v>5.8340870412651826</v>
      </c>
      <c r="AA31" s="208">
        <v>9.5337685015591376</v>
      </c>
      <c r="AB31" s="208">
        <v>8.764110017329525</v>
      </c>
      <c r="AC31" s="12" t="s">
        <v>1409</v>
      </c>
    </row>
    <row r="32" spans="1:29" hidden="1" x14ac:dyDescent="0.55000000000000004">
      <c r="A32" s="271" t="s">
        <v>161</v>
      </c>
      <c r="B32" s="102" t="str">
        <f t="shared" si="0"/>
        <v>0701100130</v>
      </c>
      <c r="C32" s="19">
        <v>59657819.420000002</v>
      </c>
      <c r="D32" s="19">
        <v>2883257.7800000017</v>
      </c>
      <c r="E32" s="19">
        <v>30484.059999999998</v>
      </c>
      <c r="F32" s="19">
        <v>2913741.8400000017</v>
      </c>
      <c r="G32" s="19">
        <v>5618107.2000000002</v>
      </c>
      <c r="H32" s="19">
        <v>5586687</v>
      </c>
      <c r="I32" s="19">
        <v>2149987</v>
      </c>
      <c r="J32" s="19">
        <v>0</v>
      </c>
      <c r="K32" s="19">
        <v>0</v>
      </c>
      <c r="L32" s="19">
        <v>13354781.199999999</v>
      </c>
      <c r="M32" s="19">
        <v>16268523.040000001</v>
      </c>
      <c r="N32" s="438" t="s">
        <v>373</v>
      </c>
      <c r="O32" s="444">
        <v>62130374.080000006</v>
      </c>
      <c r="P32" s="19">
        <v>3011154.0599999987</v>
      </c>
      <c r="Q32" s="19">
        <v>0</v>
      </c>
      <c r="R32" s="19">
        <v>3011154.0599999987</v>
      </c>
      <c r="S32" s="19">
        <v>9634202.0099999998</v>
      </c>
      <c r="T32" s="19">
        <v>3452388</v>
      </c>
      <c r="U32" s="19">
        <v>2435618</v>
      </c>
      <c r="V32" s="19">
        <v>0</v>
      </c>
      <c r="W32" s="19">
        <v>0</v>
      </c>
      <c r="X32" s="19">
        <v>15522208.01</v>
      </c>
      <c r="Y32" s="19">
        <v>18533362.07</v>
      </c>
      <c r="Z32" s="208">
        <v>3.3432000962719775</v>
      </c>
      <c r="AA32" s="208">
        <v>16.229594311885847</v>
      </c>
      <c r="AB32" s="208">
        <v>13.921602006717871</v>
      </c>
      <c r="AC32" s="12" t="s">
        <v>1409</v>
      </c>
    </row>
    <row r="33" spans="1:29" hidden="1" x14ac:dyDescent="0.55000000000000004">
      <c r="A33" s="272" t="s">
        <v>162</v>
      </c>
      <c r="B33" s="102" t="str">
        <f t="shared" si="0"/>
        <v>0701100132</v>
      </c>
      <c r="C33" s="19">
        <v>26521333.68</v>
      </c>
      <c r="D33" s="19">
        <v>1675326.8899999997</v>
      </c>
      <c r="E33" s="19">
        <v>776.18000000000006</v>
      </c>
      <c r="F33" s="19">
        <v>1676103.0699999996</v>
      </c>
      <c r="G33" s="19">
        <v>2278382.29</v>
      </c>
      <c r="H33" s="19">
        <v>4562336</v>
      </c>
      <c r="I33" s="19">
        <v>650025</v>
      </c>
      <c r="J33" s="19">
        <v>0</v>
      </c>
      <c r="K33" s="19">
        <v>0</v>
      </c>
      <c r="L33" s="19">
        <v>7490743.29</v>
      </c>
      <c r="M33" s="19">
        <v>9166846.3599999994</v>
      </c>
      <c r="N33" s="438" t="s">
        <v>374</v>
      </c>
      <c r="O33" s="444">
        <v>26770456.82</v>
      </c>
      <c r="P33" s="19">
        <v>1698868.8699999999</v>
      </c>
      <c r="Q33" s="19">
        <v>37</v>
      </c>
      <c r="R33" s="19">
        <v>1698905.8699999999</v>
      </c>
      <c r="S33" s="19">
        <v>2157006.1800000002</v>
      </c>
      <c r="T33" s="19">
        <v>4776820</v>
      </c>
      <c r="U33" s="19">
        <v>625231</v>
      </c>
      <c r="V33" s="19">
        <v>0</v>
      </c>
      <c r="W33" s="19">
        <v>0</v>
      </c>
      <c r="X33" s="19">
        <v>7559057.1799999997</v>
      </c>
      <c r="Y33" s="19">
        <v>9257963.0499999989</v>
      </c>
      <c r="Z33" s="208">
        <v>1.3604652606477408</v>
      </c>
      <c r="AA33" s="208">
        <v>0.91197745477671632</v>
      </c>
      <c r="AB33" s="208">
        <v>0.99398076963078374</v>
      </c>
      <c r="AC33" s="12" t="s">
        <v>1409</v>
      </c>
    </row>
    <row r="34" spans="1:29" hidden="1" x14ac:dyDescent="0.55000000000000004">
      <c r="A34" s="271" t="s">
        <v>163</v>
      </c>
      <c r="B34" s="102" t="str">
        <f t="shared" si="0"/>
        <v>0701100133</v>
      </c>
      <c r="C34" s="19">
        <v>27818192.789999999</v>
      </c>
      <c r="D34" s="19">
        <v>1515418.2999999998</v>
      </c>
      <c r="E34" s="19">
        <v>0</v>
      </c>
      <c r="F34" s="19">
        <v>1515418.2999999998</v>
      </c>
      <c r="G34" s="19">
        <v>4987963.17</v>
      </c>
      <c r="H34" s="19">
        <v>1304370</v>
      </c>
      <c r="I34" s="19">
        <v>1080793</v>
      </c>
      <c r="J34" s="19">
        <v>0</v>
      </c>
      <c r="K34" s="19">
        <v>0</v>
      </c>
      <c r="L34" s="19">
        <v>7373126.1699999999</v>
      </c>
      <c r="M34" s="19">
        <v>8888544.4699999988</v>
      </c>
      <c r="N34" s="438" t="s">
        <v>375</v>
      </c>
      <c r="O34" s="444">
        <v>29120698.210000001</v>
      </c>
      <c r="P34" s="19">
        <v>1550341.5799999996</v>
      </c>
      <c r="Q34" s="19">
        <v>40</v>
      </c>
      <c r="R34" s="19">
        <v>1550381.5799999996</v>
      </c>
      <c r="S34" s="19">
        <v>4724632.75</v>
      </c>
      <c r="T34" s="19">
        <v>1202641</v>
      </c>
      <c r="U34" s="19">
        <v>984933</v>
      </c>
      <c r="V34" s="19">
        <v>0</v>
      </c>
      <c r="W34" s="19">
        <v>0</v>
      </c>
      <c r="X34" s="19">
        <v>6912206.75</v>
      </c>
      <c r="Y34" s="19">
        <v>8462588.3300000001</v>
      </c>
      <c r="Z34" s="208">
        <v>2.3071702380788062</v>
      </c>
      <c r="AA34" s="208">
        <v>-6.2513431802564678</v>
      </c>
      <c r="AB34" s="208">
        <v>-4.7921922586724568</v>
      </c>
      <c r="AC34" s="12" t="s">
        <v>1409</v>
      </c>
    </row>
    <row r="35" spans="1:29" hidden="1" x14ac:dyDescent="0.55000000000000004">
      <c r="A35" s="271" t="s">
        <v>164</v>
      </c>
      <c r="B35" s="102" t="str">
        <f t="shared" si="0"/>
        <v>0701100134</v>
      </c>
      <c r="C35" s="19">
        <v>87245718.399999991</v>
      </c>
      <c r="D35" s="19">
        <v>3184708.4900000012</v>
      </c>
      <c r="E35" s="19">
        <v>107</v>
      </c>
      <c r="F35" s="19">
        <v>3184815.4900000012</v>
      </c>
      <c r="G35" s="19">
        <v>14931380.739999996</v>
      </c>
      <c r="H35" s="19">
        <v>3408168</v>
      </c>
      <c r="I35" s="19">
        <v>4139766</v>
      </c>
      <c r="J35" s="19">
        <v>0</v>
      </c>
      <c r="K35" s="19">
        <v>0</v>
      </c>
      <c r="L35" s="19">
        <v>22479314.739999995</v>
      </c>
      <c r="M35" s="19">
        <v>25664130.229999997</v>
      </c>
      <c r="N35" s="438" t="s">
        <v>376</v>
      </c>
      <c r="O35" s="444">
        <v>87107896.689999998</v>
      </c>
      <c r="P35" s="19">
        <v>3211683.6799999983</v>
      </c>
      <c r="Q35" s="19">
        <v>168.22</v>
      </c>
      <c r="R35" s="19">
        <v>3211851.8999999985</v>
      </c>
      <c r="S35" s="19">
        <v>16685149.719999999</v>
      </c>
      <c r="T35" s="19">
        <v>4915332</v>
      </c>
      <c r="U35" s="19">
        <v>4662033</v>
      </c>
      <c r="V35" s="19">
        <v>0</v>
      </c>
      <c r="W35" s="19">
        <v>0</v>
      </c>
      <c r="X35" s="19">
        <v>26262514.719999999</v>
      </c>
      <c r="Y35" s="19">
        <v>29474366.619999997</v>
      </c>
      <c r="Z35" s="208">
        <v>0.84891605447439422</v>
      </c>
      <c r="AA35" s="208">
        <v>16.829694426886277</v>
      </c>
      <c r="AB35" s="208">
        <v>14.84654401241324</v>
      </c>
      <c r="AC35" s="12" t="s">
        <v>1409</v>
      </c>
    </row>
    <row r="36" spans="1:29" hidden="1" x14ac:dyDescent="0.55000000000000004">
      <c r="A36" s="271" t="s">
        <v>165</v>
      </c>
      <c r="B36" s="102" t="str">
        <f t="shared" si="0"/>
        <v>0701100136</v>
      </c>
      <c r="C36" s="19">
        <v>62440628.830000006</v>
      </c>
      <c r="D36" s="19">
        <v>3143179.64</v>
      </c>
      <c r="E36" s="19">
        <v>0</v>
      </c>
      <c r="F36" s="19">
        <v>3143179.64</v>
      </c>
      <c r="G36" s="19">
        <v>11464509.92</v>
      </c>
      <c r="H36" s="19">
        <v>2256082</v>
      </c>
      <c r="I36" s="19">
        <v>1528376</v>
      </c>
      <c r="J36" s="19">
        <v>0</v>
      </c>
      <c r="K36" s="19">
        <v>0</v>
      </c>
      <c r="L36" s="19">
        <v>15248967.92</v>
      </c>
      <c r="M36" s="19">
        <v>18392147.559999999</v>
      </c>
      <c r="N36" s="438" t="s">
        <v>377</v>
      </c>
      <c r="O36" s="444">
        <v>65751252.660000011</v>
      </c>
      <c r="P36" s="19">
        <v>3066549.4299999997</v>
      </c>
      <c r="Q36" s="19">
        <v>12</v>
      </c>
      <c r="R36" s="19">
        <v>3066561.4299999997</v>
      </c>
      <c r="S36" s="19">
        <v>11072726.27</v>
      </c>
      <c r="T36" s="19">
        <v>1960673</v>
      </c>
      <c r="U36" s="19">
        <v>1600003.9100000001</v>
      </c>
      <c r="V36" s="19">
        <v>0</v>
      </c>
      <c r="W36" s="19">
        <v>0</v>
      </c>
      <c r="X36" s="19">
        <v>14633403.18</v>
      </c>
      <c r="Y36" s="19">
        <v>17699964.609999999</v>
      </c>
      <c r="Z36" s="208">
        <v>-2.4376020073736679</v>
      </c>
      <c r="AA36" s="208">
        <v>-4.0367632959122925</v>
      </c>
      <c r="AB36" s="208">
        <v>-3.7634699685934843</v>
      </c>
      <c r="AC36" s="12" t="s">
        <v>1409</v>
      </c>
    </row>
    <row r="37" spans="1:29" hidden="1" x14ac:dyDescent="0.55000000000000004">
      <c r="A37" s="271" t="s">
        <v>166</v>
      </c>
      <c r="B37" s="102" t="str">
        <f t="shared" si="0"/>
        <v>0701100137</v>
      </c>
      <c r="C37" s="19">
        <v>45935217.350000009</v>
      </c>
      <c r="D37" s="19">
        <v>2020924.1799999997</v>
      </c>
      <c r="E37" s="19">
        <v>0</v>
      </c>
      <c r="F37" s="19">
        <v>2020924.1799999997</v>
      </c>
      <c r="G37" s="19">
        <v>7825984.5100000016</v>
      </c>
      <c r="H37" s="19">
        <v>1812705</v>
      </c>
      <c r="I37" s="19">
        <v>1895351</v>
      </c>
      <c r="J37" s="19">
        <v>0</v>
      </c>
      <c r="K37" s="19">
        <v>0</v>
      </c>
      <c r="L37" s="19">
        <v>11534040.510000002</v>
      </c>
      <c r="M37" s="19">
        <v>13554964.690000001</v>
      </c>
      <c r="N37" s="438" t="s">
        <v>378</v>
      </c>
      <c r="O37" s="444">
        <v>46164249.560000002</v>
      </c>
      <c r="P37" s="19">
        <v>2117453.17</v>
      </c>
      <c r="Q37" s="19">
        <v>0</v>
      </c>
      <c r="R37" s="19">
        <v>2117453.17</v>
      </c>
      <c r="S37" s="19">
        <v>6925696.3500000006</v>
      </c>
      <c r="T37" s="19">
        <v>1718485</v>
      </c>
      <c r="U37" s="19">
        <v>2290407</v>
      </c>
      <c r="V37" s="19">
        <v>0</v>
      </c>
      <c r="W37" s="19">
        <v>0</v>
      </c>
      <c r="X37" s="19">
        <v>10934588.350000001</v>
      </c>
      <c r="Y37" s="19">
        <v>13052041.520000001</v>
      </c>
      <c r="Z37" s="208">
        <v>4.7764775618648017</v>
      </c>
      <c r="AA37" s="208">
        <v>-5.1972434072888483</v>
      </c>
      <c r="AB37" s="208">
        <v>-3.7102506830654081</v>
      </c>
      <c r="AC37" s="12" t="s">
        <v>1409</v>
      </c>
    </row>
    <row r="38" spans="1:29" hidden="1" x14ac:dyDescent="0.55000000000000004">
      <c r="A38" s="271" t="s">
        <v>167</v>
      </c>
      <c r="B38" s="102" t="str">
        <f t="shared" si="0"/>
        <v>0701100138</v>
      </c>
      <c r="C38" s="19">
        <v>30913260.879999999</v>
      </c>
      <c r="D38" s="19">
        <v>1690390.9499999995</v>
      </c>
      <c r="E38" s="19">
        <v>415.17</v>
      </c>
      <c r="F38" s="19">
        <v>1690806.1199999994</v>
      </c>
      <c r="G38" s="19">
        <v>4559361.8999999994</v>
      </c>
      <c r="H38" s="19">
        <v>1375916</v>
      </c>
      <c r="I38" s="19">
        <v>1051008</v>
      </c>
      <c r="J38" s="19">
        <v>0</v>
      </c>
      <c r="K38" s="19">
        <v>0</v>
      </c>
      <c r="L38" s="19">
        <v>6986285.8999999994</v>
      </c>
      <c r="M38" s="19">
        <v>8677092.0199999996</v>
      </c>
      <c r="N38" s="438" t="s">
        <v>379</v>
      </c>
      <c r="O38" s="444">
        <v>32490881.169999998</v>
      </c>
      <c r="P38" s="19">
        <v>1852851.6500000001</v>
      </c>
      <c r="Q38" s="19">
        <v>43.33</v>
      </c>
      <c r="R38" s="19">
        <v>1852894.9800000002</v>
      </c>
      <c r="S38" s="19">
        <v>5042046.2399999993</v>
      </c>
      <c r="T38" s="19">
        <v>1301144.02</v>
      </c>
      <c r="U38" s="19">
        <v>1162448</v>
      </c>
      <c r="V38" s="19">
        <v>0</v>
      </c>
      <c r="W38" s="19">
        <v>0</v>
      </c>
      <c r="X38" s="19">
        <v>7505638.2599999998</v>
      </c>
      <c r="Y38" s="19">
        <v>9358533.2400000002</v>
      </c>
      <c r="Z38" s="208">
        <v>9.5864841085387642</v>
      </c>
      <c r="AA38" s="208">
        <v>7.433883574675928</v>
      </c>
      <c r="AB38" s="208">
        <v>7.8533363300669556</v>
      </c>
      <c r="AC38" s="12" t="s">
        <v>1409</v>
      </c>
    </row>
    <row r="39" spans="1:29" hidden="1" x14ac:dyDescent="0.55000000000000004">
      <c r="A39" s="271" t="s">
        <v>168</v>
      </c>
      <c r="B39" s="102" t="str">
        <f t="shared" si="0"/>
        <v>0701100139</v>
      </c>
      <c r="C39" s="19">
        <v>51871280.640000001</v>
      </c>
      <c r="D39" s="19">
        <v>1319926.6500000001</v>
      </c>
      <c r="E39" s="19">
        <v>12645.3</v>
      </c>
      <c r="F39" s="19">
        <v>1332571.9500000002</v>
      </c>
      <c r="G39" s="19">
        <v>3670144.7300000004</v>
      </c>
      <c r="H39" s="19">
        <v>6346740.79</v>
      </c>
      <c r="I39" s="19">
        <v>1660375</v>
      </c>
      <c r="J39" s="19">
        <v>0</v>
      </c>
      <c r="K39" s="19">
        <v>0</v>
      </c>
      <c r="L39" s="19">
        <v>11677260.52</v>
      </c>
      <c r="M39" s="19">
        <v>13009832.469999999</v>
      </c>
      <c r="N39" s="438" t="s">
        <v>380</v>
      </c>
      <c r="O39" s="444">
        <v>51991868.550000004</v>
      </c>
      <c r="P39" s="19">
        <v>1461820.53</v>
      </c>
      <c r="Q39" s="19">
        <v>0</v>
      </c>
      <c r="R39" s="19">
        <v>1461820.53</v>
      </c>
      <c r="S39" s="19">
        <v>3751464.9599999995</v>
      </c>
      <c r="T39" s="19">
        <v>6714006</v>
      </c>
      <c r="U39" s="19">
        <v>2101757</v>
      </c>
      <c r="V39" s="19">
        <v>0</v>
      </c>
      <c r="W39" s="19">
        <v>0</v>
      </c>
      <c r="X39" s="19">
        <v>12567227.959999999</v>
      </c>
      <c r="Y39" s="19">
        <v>14029048.489999998</v>
      </c>
      <c r="Z39" s="208">
        <v>9.6991820966965303</v>
      </c>
      <c r="AA39" s="208">
        <v>7.6213717975695161</v>
      </c>
      <c r="AB39" s="208">
        <v>7.8341978834105586</v>
      </c>
      <c r="AC39" s="12" t="s">
        <v>1409</v>
      </c>
    </row>
    <row r="40" spans="1:29" hidden="1" x14ac:dyDescent="0.55000000000000004">
      <c r="A40" s="271" t="s">
        <v>169</v>
      </c>
      <c r="B40" s="102" t="str">
        <f t="shared" ref="B40:B71" si="1">"0701100"&amp;RIGHT(A40,3)</f>
        <v>0701100140</v>
      </c>
      <c r="C40" s="19">
        <v>74445361.13000001</v>
      </c>
      <c r="D40" s="19">
        <v>2024959.73</v>
      </c>
      <c r="E40" s="19">
        <v>17659.72</v>
      </c>
      <c r="F40" s="19">
        <v>2042619.45</v>
      </c>
      <c r="G40" s="19">
        <v>9150160.4600000009</v>
      </c>
      <c r="H40" s="19">
        <v>2146400</v>
      </c>
      <c r="I40" s="19">
        <v>2318465</v>
      </c>
      <c r="J40" s="19">
        <v>0</v>
      </c>
      <c r="K40" s="19">
        <v>0</v>
      </c>
      <c r="L40" s="19">
        <v>13615025.460000001</v>
      </c>
      <c r="M40" s="19">
        <v>15657644.91</v>
      </c>
      <c r="N40" s="438" t="s">
        <v>381</v>
      </c>
      <c r="O40" s="444">
        <v>74911692.949999988</v>
      </c>
      <c r="P40" s="19">
        <v>2377976.8900000015</v>
      </c>
      <c r="Q40" s="19">
        <v>0</v>
      </c>
      <c r="R40" s="19">
        <v>2377976.8900000015</v>
      </c>
      <c r="S40" s="19">
        <v>8426062.8900000006</v>
      </c>
      <c r="T40" s="19">
        <v>1954723</v>
      </c>
      <c r="U40" s="19">
        <v>2640738</v>
      </c>
      <c r="V40" s="19">
        <v>0</v>
      </c>
      <c r="W40" s="19">
        <v>0</v>
      </c>
      <c r="X40" s="19">
        <v>13021523.890000001</v>
      </c>
      <c r="Y40" s="19">
        <v>15399500.780000001</v>
      </c>
      <c r="Z40" s="208">
        <v>16.418008748521491</v>
      </c>
      <c r="AA40" s="208">
        <v>-4.3591660679861866</v>
      </c>
      <c r="AB40" s="208">
        <v>-1.648677891750701</v>
      </c>
      <c r="AC40" s="12" t="s">
        <v>1409</v>
      </c>
    </row>
    <row r="41" spans="1:29" hidden="1" x14ac:dyDescent="0.55000000000000004">
      <c r="A41" s="271" t="s">
        <v>170</v>
      </c>
      <c r="B41" s="102" t="str">
        <f t="shared" si="1"/>
        <v>0701100141</v>
      </c>
      <c r="C41" s="19">
        <v>60257684.520000003</v>
      </c>
      <c r="D41" s="19">
        <v>2118206.8200000003</v>
      </c>
      <c r="E41" s="19">
        <v>0</v>
      </c>
      <c r="F41" s="19">
        <v>2118206.8200000003</v>
      </c>
      <c r="G41" s="19">
        <v>9241851.6900000013</v>
      </c>
      <c r="H41" s="19">
        <v>2748667</v>
      </c>
      <c r="I41" s="19">
        <v>1942904</v>
      </c>
      <c r="J41" s="19">
        <v>0</v>
      </c>
      <c r="K41" s="19">
        <v>0</v>
      </c>
      <c r="L41" s="19">
        <v>13933422.690000001</v>
      </c>
      <c r="M41" s="19">
        <v>16051629.510000002</v>
      </c>
      <c r="N41" s="438" t="s">
        <v>382</v>
      </c>
      <c r="O41" s="444">
        <v>60453505.950000003</v>
      </c>
      <c r="P41" s="19">
        <v>2228759.3899999997</v>
      </c>
      <c r="Q41" s="19">
        <v>0</v>
      </c>
      <c r="R41" s="19">
        <v>2228759.3899999997</v>
      </c>
      <c r="S41" s="19">
        <v>10485461.939999999</v>
      </c>
      <c r="T41" s="19">
        <v>3386932</v>
      </c>
      <c r="U41" s="19">
        <v>2530766</v>
      </c>
      <c r="V41" s="19">
        <v>0</v>
      </c>
      <c r="W41" s="19">
        <v>0</v>
      </c>
      <c r="X41" s="19">
        <v>16403159.939999999</v>
      </c>
      <c r="Y41" s="19">
        <v>18631919.329999998</v>
      </c>
      <c r="Z41" s="208">
        <v>5.2191584389289876</v>
      </c>
      <c r="AA41" s="208">
        <v>17.725273286746159</v>
      </c>
      <c r="AB41" s="208">
        <v>16.074940045136863</v>
      </c>
      <c r="AC41" s="12" t="s">
        <v>1409</v>
      </c>
    </row>
    <row r="42" spans="1:29" hidden="1" x14ac:dyDescent="0.55000000000000004">
      <c r="A42" s="271" t="s">
        <v>171</v>
      </c>
      <c r="B42" s="102" t="str">
        <f t="shared" si="1"/>
        <v>0701100142</v>
      </c>
      <c r="C42" s="19">
        <v>55524558.960000008</v>
      </c>
      <c r="D42" s="19">
        <v>1982273.1399999985</v>
      </c>
      <c r="E42" s="19">
        <v>14</v>
      </c>
      <c r="F42" s="19">
        <v>1982287.1399999985</v>
      </c>
      <c r="G42" s="19">
        <v>7991803.9700000007</v>
      </c>
      <c r="H42" s="19">
        <v>1858270</v>
      </c>
      <c r="I42" s="19">
        <v>2016578</v>
      </c>
      <c r="J42" s="19">
        <v>0</v>
      </c>
      <c r="K42" s="19">
        <v>0</v>
      </c>
      <c r="L42" s="19">
        <v>11866651.970000001</v>
      </c>
      <c r="M42" s="19">
        <v>13848939.109999999</v>
      </c>
      <c r="N42" s="438" t="s">
        <v>383</v>
      </c>
      <c r="O42" s="444">
        <v>60608260.829999998</v>
      </c>
      <c r="P42" s="19">
        <v>1905681.1700000006</v>
      </c>
      <c r="Q42" s="19">
        <v>36</v>
      </c>
      <c r="R42" s="19">
        <v>1905717.1700000006</v>
      </c>
      <c r="S42" s="19">
        <v>9116303.5799999982</v>
      </c>
      <c r="T42" s="19">
        <v>1636430</v>
      </c>
      <c r="U42" s="19">
        <v>2340054</v>
      </c>
      <c r="V42" s="19">
        <v>0</v>
      </c>
      <c r="W42" s="19">
        <v>0</v>
      </c>
      <c r="X42" s="19">
        <v>13092787.579999998</v>
      </c>
      <c r="Y42" s="19">
        <v>14998504.749999998</v>
      </c>
      <c r="Z42" s="208">
        <v>-3.8627083057199236</v>
      </c>
      <c r="AA42" s="208">
        <v>10.332616251827242</v>
      </c>
      <c r="AB42" s="208">
        <v>8.300748749555293</v>
      </c>
      <c r="AC42" s="12" t="s">
        <v>1409</v>
      </c>
    </row>
    <row r="43" spans="1:29" hidden="1" x14ac:dyDescent="0.55000000000000004">
      <c r="A43" s="271" t="s">
        <v>172</v>
      </c>
      <c r="B43" s="102" t="str">
        <f t="shared" si="1"/>
        <v>0701100143</v>
      </c>
      <c r="C43" s="19">
        <v>38668352.509999998</v>
      </c>
      <c r="D43" s="19">
        <v>2328029.94</v>
      </c>
      <c r="E43" s="19">
        <v>0</v>
      </c>
      <c r="F43" s="19">
        <v>2328029.94</v>
      </c>
      <c r="G43" s="19">
        <v>6308146.7599999988</v>
      </c>
      <c r="H43" s="19">
        <v>1633284.98</v>
      </c>
      <c r="I43" s="19">
        <v>1152964</v>
      </c>
      <c r="J43" s="19">
        <v>0</v>
      </c>
      <c r="K43" s="19">
        <v>0</v>
      </c>
      <c r="L43" s="19">
        <v>9094395.7399999984</v>
      </c>
      <c r="M43" s="19">
        <v>11422425.679999998</v>
      </c>
      <c r="N43" s="438" t="s">
        <v>384</v>
      </c>
      <c r="O43" s="444">
        <v>40874097.119999997</v>
      </c>
      <c r="P43" s="19">
        <v>2395917.9799999995</v>
      </c>
      <c r="Q43" s="19">
        <v>1505.72</v>
      </c>
      <c r="R43" s="19">
        <v>2397423.6999999997</v>
      </c>
      <c r="S43" s="19">
        <v>6780213.5699999994</v>
      </c>
      <c r="T43" s="19">
        <v>1318474</v>
      </c>
      <c r="U43" s="19">
        <v>1386865</v>
      </c>
      <c r="V43" s="19">
        <v>0</v>
      </c>
      <c r="W43" s="19">
        <v>0</v>
      </c>
      <c r="X43" s="19">
        <v>9485552.5700000003</v>
      </c>
      <c r="Y43" s="19">
        <v>11882976.27</v>
      </c>
      <c r="Z43" s="208">
        <v>2.9807932796603027</v>
      </c>
      <c r="AA43" s="208">
        <v>4.3010755324795449</v>
      </c>
      <c r="AB43" s="208">
        <v>4.0319858750002551</v>
      </c>
      <c r="AC43" s="12" t="s">
        <v>1409</v>
      </c>
    </row>
    <row r="44" spans="1:29" hidden="1" x14ac:dyDescent="0.55000000000000004">
      <c r="A44" s="271" t="s">
        <v>173</v>
      </c>
      <c r="B44" s="102" t="str">
        <f t="shared" si="1"/>
        <v>0701100144</v>
      </c>
      <c r="C44" s="19">
        <v>28346969.879999999</v>
      </c>
      <c r="D44" s="19">
        <v>1654328.3200000005</v>
      </c>
      <c r="E44" s="19">
        <v>0</v>
      </c>
      <c r="F44" s="19">
        <v>1654328.3200000005</v>
      </c>
      <c r="G44" s="19">
        <v>3970522.5799999991</v>
      </c>
      <c r="H44" s="19">
        <v>1021531</v>
      </c>
      <c r="I44" s="19">
        <v>925807</v>
      </c>
      <c r="J44" s="19">
        <v>0</v>
      </c>
      <c r="K44" s="19">
        <v>0</v>
      </c>
      <c r="L44" s="19">
        <v>5917860.5799999991</v>
      </c>
      <c r="M44" s="19">
        <v>7572188.8999999994</v>
      </c>
      <c r="N44" s="438" t="s">
        <v>385</v>
      </c>
      <c r="O44" s="444">
        <v>28870669.950000003</v>
      </c>
      <c r="P44" s="19">
        <v>1861885.7800000005</v>
      </c>
      <c r="Q44" s="19">
        <v>6330.55</v>
      </c>
      <c r="R44" s="19">
        <v>1868216.3300000005</v>
      </c>
      <c r="S44" s="19">
        <v>4530100.93</v>
      </c>
      <c r="T44" s="19">
        <v>762777</v>
      </c>
      <c r="U44" s="19">
        <v>1088709</v>
      </c>
      <c r="V44" s="19">
        <v>0</v>
      </c>
      <c r="W44" s="19">
        <v>0</v>
      </c>
      <c r="X44" s="19">
        <v>6381586.9299999997</v>
      </c>
      <c r="Y44" s="19">
        <v>8249803.2599999998</v>
      </c>
      <c r="Z44" s="208">
        <v>12.928994046357131</v>
      </c>
      <c r="AA44" s="208">
        <v>7.8360472290815721</v>
      </c>
      <c r="AB44" s="208">
        <v>8.9487249849247732</v>
      </c>
      <c r="AC44" s="12" t="s">
        <v>1409</v>
      </c>
    </row>
    <row r="45" spans="1:29" hidden="1" x14ac:dyDescent="0.55000000000000004">
      <c r="A45" s="272" t="s">
        <v>174</v>
      </c>
      <c r="B45" s="102" t="str">
        <f t="shared" si="1"/>
        <v>0701100145</v>
      </c>
      <c r="C45" s="19">
        <v>85612613.440000013</v>
      </c>
      <c r="D45" s="19">
        <v>3083750.0099999988</v>
      </c>
      <c r="E45" s="19">
        <v>46</v>
      </c>
      <c r="F45" s="19">
        <v>3083796.0099999988</v>
      </c>
      <c r="G45" s="19">
        <v>14074705.43</v>
      </c>
      <c r="H45" s="19">
        <v>3088266</v>
      </c>
      <c r="I45" s="19">
        <v>2984252.4</v>
      </c>
      <c r="J45" s="19">
        <v>0</v>
      </c>
      <c r="K45" s="19">
        <v>0</v>
      </c>
      <c r="L45" s="19">
        <v>20147223.829999998</v>
      </c>
      <c r="M45" s="19">
        <v>23231019.839999996</v>
      </c>
      <c r="N45" s="438" t="s">
        <v>386</v>
      </c>
      <c r="O45" s="444">
        <v>91704421.539999992</v>
      </c>
      <c r="P45" s="19">
        <v>3423811.0399999986</v>
      </c>
      <c r="Q45" s="19">
        <v>8004.13</v>
      </c>
      <c r="R45" s="19">
        <v>3431815.1699999985</v>
      </c>
      <c r="S45" s="19">
        <v>16178714.029999999</v>
      </c>
      <c r="T45" s="19">
        <v>4829500</v>
      </c>
      <c r="U45" s="19">
        <v>3078214</v>
      </c>
      <c r="V45" s="19">
        <v>0</v>
      </c>
      <c r="W45" s="19">
        <v>0</v>
      </c>
      <c r="X45" s="19">
        <v>24086428.030000001</v>
      </c>
      <c r="Y45" s="19">
        <v>27518243.199999999</v>
      </c>
      <c r="Z45" s="208">
        <v>11.285414433103176</v>
      </c>
      <c r="AA45" s="208">
        <v>19.552094289707423</v>
      </c>
      <c r="AB45" s="208">
        <v>18.454735907108603</v>
      </c>
      <c r="AC45" s="12" t="s">
        <v>1409</v>
      </c>
    </row>
    <row r="46" spans="1:29" x14ac:dyDescent="0.55000000000000004">
      <c r="A46" s="272" t="s">
        <v>175</v>
      </c>
      <c r="B46" s="455" t="str">
        <f t="shared" si="1"/>
        <v>0701100147</v>
      </c>
      <c r="C46" s="19">
        <v>35958446.5</v>
      </c>
      <c r="D46" s="19">
        <v>1453482.5400000005</v>
      </c>
      <c r="E46" s="19">
        <v>0</v>
      </c>
      <c r="F46" s="19">
        <v>1453482.5400000005</v>
      </c>
      <c r="G46" s="19">
        <v>4777172.9900000012</v>
      </c>
      <c r="H46" s="19">
        <v>1587180</v>
      </c>
      <c r="I46" s="19">
        <v>1029806</v>
      </c>
      <c r="J46" s="19">
        <v>0</v>
      </c>
      <c r="K46" s="19">
        <v>0</v>
      </c>
      <c r="L46" s="19">
        <v>7394158.9900000012</v>
      </c>
      <c r="M46" s="19">
        <v>8847641.5300000012</v>
      </c>
      <c r="N46" s="438" t="s">
        <v>387</v>
      </c>
      <c r="O46" s="444">
        <v>37836977.210000001</v>
      </c>
      <c r="P46" s="19">
        <v>1435515.2</v>
      </c>
      <c r="Q46" s="19">
        <v>0</v>
      </c>
      <c r="R46" s="19">
        <v>1435515.2</v>
      </c>
      <c r="S46" s="19">
        <v>7117205.5200000005</v>
      </c>
      <c r="T46" s="19">
        <v>1923277</v>
      </c>
      <c r="U46" s="19">
        <v>1151133</v>
      </c>
      <c r="V46" s="19">
        <v>0</v>
      </c>
      <c r="W46" s="19">
        <v>0</v>
      </c>
      <c r="X46" s="19">
        <v>10191615.52</v>
      </c>
      <c r="Y46" s="19">
        <v>11627130.719999999</v>
      </c>
      <c r="Z46" s="208">
        <v>-1.2361579520590968</v>
      </c>
      <c r="AA46" s="208">
        <v>37.833329439944833</v>
      </c>
      <c r="AB46" s="208">
        <v>31.415029424231175</v>
      </c>
      <c r="AC46" s="12" t="s">
        <v>1409</v>
      </c>
    </row>
    <row r="47" spans="1:29" hidden="1" x14ac:dyDescent="0.55000000000000004">
      <c r="A47" s="271" t="s">
        <v>176</v>
      </c>
      <c r="B47" s="102" t="str">
        <f t="shared" si="1"/>
        <v>0701100148</v>
      </c>
      <c r="C47" s="19">
        <v>50286618.190000005</v>
      </c>
      <c r="D47" s="19">
        <v>2950385.1999999993</v>
      </c>
      <c r="E47" s="19">
        <v>1311.77</v>
      </c>
      <c r="F47" s="19">
        <v>2951696.9699999993</v>
      </c>
      <c r="G47" s="19">
        <v>6420771.0599999996</v>
      </c>
      <c r="H47" s="19">
        <v>2252714</v>
      </c>
      <c r="I47" s="19">
        <v>1537754.9</v>
      </c>
      <c r="J47" s="19">
        <v>0</v>
      </c>
      <c r="K47" s="19">
        <v>0</v>
      </c>
      <c r="L47" s="19">
        <v>10211239.959999999</v>
      </c>
      <c r="M47" s="19">
        <v>13162936.929999998</v>
      </c>
      <c r="N47" s="438" t="s">
        <v>388</v>
      </c>
      <c r="O47" s="444">
        <v>51694753.120000005</v>
      </c>
      <c r="P47" s="19">
        <v>3139053.9</v>
      </c>
      <c r="Q47" s="19">
        <v>6873.33</v>
      </c>
      <c r="R47" s="19">
        <v>3145927.23</v>
      </c>
      <c r="S47" s="19">
        <v>7534933.1500000013</v>
      </c>
      <c r="T47" s="19">
        <v>2230816</v>
      </c>
      <c r="U47" s="19">
        <v>1461198.6700000002</v>
      </c>
      <c r="V47" s="19">
        <v>0</v>
      </c>
      <c r="W47" s="19">
        <v>0</v>
      </c>
      <c r="X47" s="19">
        <v>11226947.820000002</v>
      </c>
      <c r="Y47" s="19">
        <v>14372875.050000003</v>
      </c>
      <c r="Z47" s="208">
        <v>6.5802913366137563</v>
      </c>
      <c r="AA47" s="208">
        <v>9.9469590762609332</v>
      </c>
      <c r="AB47" s="208">
        <v>9.1920072734102583</v>
      </c>
      <c r="AC47" s="12" t="s">
        <v>1409</v>
      </c>
    </row>
    <row r="48" spans="1:29" hidden="1" x14ac:dyDescent="0.55000000000000004">
      <c r="A48" s="271" t="s">
        <v>177</v>
      </c>
      <c r="B48" s="102" t="str">
        <f t="shared" si="1"/>
        <v>0701100149</v>
      </c>
      <c r="C48" s="19">
        <v>32599721.660000004</v>
      </c>
      <c r="D48" s="19">
        <v>788565.3600000001</v>
      </c>
      <c r="E48" s="19">
        <v>43</v>
      </c>
      <c r="F48" s="19">
        <v>788608.3600000001</v>
      </c>
      <c r="G48" s="19">
        <v>6175787.1500000004</v>
      </c>
      <c r="H48" s="19">
        <v>1589538</v>
      </c>
      <c r="I48" s="19">
        <v>751073</v>
      </c>
      <c r="J48" s="19">
        <v>0</v>
      </c>
      <c r="K48" s="19">
        <v>0</v>
      </c>
      <c r="L48" s="19">
        <v>8516398.1500000004</v>
      </c>
      <c r="M48" s="19">
        <v>9305006.5099999998</v>
      </c>
      <c r="N48" s="438" t="s">
        <v>389</v>
      </c>
      <c r="O48" s="444">
        <v>36517797.580000006</v>
      </c>
      <c r="P48" s="19">
        <v>794191.40999999992</v>
      </c>
      <c r="Q48" s="19">
        <v>28</v>
      </c>
      <c r="R48" s="19">
        <v>794219.40999999992</v>
      </c>
      <c r="S48" s="19">
        <v>6429892.7400000002</v>
      </c>
      <c r="T48" s="19">
        <v>1522658</v>
      </c>
      <c r="U48" s="19">
        <v>985364</v>
      </c>
      <c r="V48" s="19">
        <v>0</v>
      </c>
      <c r="W48" s="19">
        <v>0</v>
      </c>
      <c r="X48" s="19">
        <v>8937914.7400000002</v>
      </c>
      <c r="Y48" s="19">
        <v>9732134.1500000004</v>
      </c>
      <c r="Z48" s="208">
        <v>0.71151287313259182</v>
      </c>
      <c r="AA48" s="208">
        <v>4.9494702170541407</v>
      </c>
      <c r="AB48" s="208">
        <v>4.5902992065719745</v>
      </c>
      <c r="AC48" s="12" t="s">
        <v>1409</v>
      </c>
    </row>
    <row r="49" spans="1:29" hidden="1" x14ac:dyDescent="0.55000000000000004">
      <c r="A49" s="271" t="s">
        <v>178</v>
      </c>
      <c r="B49" s="102" t="str">
        <f t="shared" si="1"/>
        <v>0701100150</v>
      </c>
      <c r="C49" s="19">
        <v>37626111.779999994</v>
      </c>
      <c r="D49" s="19">
        <v>1271946.4399999997</v>
      </c>
      <c r="E49" s="19">
        <v>0</v>
      </c>
      <c r="F49" s="19">
        <v>1271946.4399999997</v>
      </c>
      <c r="G49" s="19">
        <v>6436070.8500000006</v>
      </c>
      <c r="H49" s="19">
        <v>1451703</v>
      </c>
      <c r="I49" s="19">
        <v>1437340.7</v>
      </c>
      <c r="J49" s="19">
        <v>0</v>
      </c>
      <c r="K49" s="19">
        <v>0</v>
      </c>
      <c r="L49" s="19">
        <v>9325114.5500000007</v>
      </c>
      <c r="M49" s="19">
        <v>10597060.99</v>
      </c>
      <c r="N49" s="438" t="s">
        <v>390</v>
      </c>
      <c r="O49" s="444">
        <v>40125458.929999992</v>
      </c>
      <c r="P49" s="19">
        <v>1363880.1700000002</v>
      </c>
      <c r="Q49" s="19">
        <v>3</v>
      </c>
      <c r="R49" s="19">
        <v>1363883.1700000002</v>
      </c>
      <c r="S49" s="19">
        <v>6363282.46</v>
      </c>
      <c r="T49" s="19">
        <v>1629770</v>
      </c>
      <c r="U49" s="19">
        <v>1471140.05</v>
      </c>
      <c r="V49" s="19">
        <v>0</v>
      </c>
      <c r="W49" s="19">
        <v>235000</v>
      </c>
      <c r="X49" s="19">
        <v>9699192.5099999998</v>
      </c>
      <c r="Y49" s="19">
        <v>11063075.68</v>
      </c>
      <c r="Z49" s="208">
        <v>7.2280346961779669</v>
      </c>
      <c r="AA49" s="208">
        <v>4.0115106146336723</v>
      </c>
      <c r="AB49" s="208">
        <v>4.3975842966248653</v>
      </c>
      <c r="AC49" s="12" t="s">
        <v>1409</v>
      </c>
    </row>
    <row r="50" spans="1:29" hidden="1" x14ac:dyDescent="0.55000000000000004">
      <c r="A50" s="271" t="s">
        <v>179</v>
      </c>
      <c r="B50" s="102" t="str">
        <f t="shared" si="1"/>
        <v>0701100151</v>
      </c>
      <c r="C50" s="19">
        <v>47530144.290000007</v>
      </c>
      <c r="D50" s="19">
        <v>1740058.75</v>
      </c>
      <c r="E50" s="19">
        <v>3071.3900000000003</v>
      </c>
      <c r="F50" s="19">
        <v>1743130.14</v>
      </c>
      <c r="G50" s="19">
        <v>8150339.5899999999</v>
      </c>
      <c r="H50" s="19">
        <v>2115612</v>
      </c>
      <c r="I50" s="19">
        <v>1910818.56</v>
      </c>
      <c r="J50" s="19">
        <v>0</v>
      </c>
      <c r="K50" s="19">
        <v>0</v>
      </c>
      <c r="L50" s="19">
        <v>12176770.15</v>
      </c>
      <c r="M50" s="19">
        <v>13919900.290000001</v>
      </c>
      <c r="N50" s="438" t="s">
        <v>391</v>
      </c>
      <c r="O50" s="444">
        <v>48991002.400000006</v>
      </c>
      <c r="P50" s="19">
        <v>2061267.0099999998</v>
      </c>
      <c r="Q50" s="19">
        <v>0</v>
      </c>
      <c r="R50" s="19">
        <v>2061267.0099999998</v>
      </c>
      <c r="S50" s="19">
        <v>9757922.1599999983</v>
      </c>
      <c r="T50" s="19">
        <v>2579371</v>
      </c>
      <c r="U50" s="19">
        <v>2078044.06</v>
      </c>
      <c r="V50" s="19">
        <v>0</v>
      </c>
      <c r="W50" s="19">
        <v>0</v>
      </c>
      <c r="X50" s="19">
        <v>14415337.219999999</v>
      </c>
      <c r="Y50" s="19">
        <v>16476604.229999999</v>
      </c>
      <c r="Z50" s="208">
        <v>18.25089605759441</v>
      </c>
      <c r="AA50" s="208">
        <v>18.383914966153799</v>
      </c>
      <c r="AB50" s="208">
        <v>18.367257571785363</v>
      </c>
      <c r="AC50" s="12" t="s">
        <v>1409</v>
      </c>
    </row>
    <row r="51" spans="1:29" hidden="1" x14ac:dyDescent="0.55000000000000004">
      <c r="A51" s="271" t="s">
        <v>180</v>
      </c>
      <c r="B51" s="102" t="str">
        <f t="shared" si="1"/>
        <v>0701100152</v>
      </c>
      <c r="C51" s="19">
        <v>34101835.989999995</v>
      </c>
      <c r="D51" s="19">
        <v>1809731.23</v>
      </c>
      <c r="E51" s="19">
        <v>10532.12</v>
      </c>
      <c r="F51" s="19">
        <v>1820263.35</v>
      </c>
      <c r="G51" s="19">
        <v>8408079.620000001</v>
      </c>
      <c r="H51" s="19">
        <v>1902845</v>
      </c>
      <c r="I51" s="19">
        <v>1464915</v>
      </c>
      <c r="J51" s="19">
        <v>0</v>
      </c>
      <c r="K51" s="19">
        <v>0</v>
      </c>
      <c r="L51" s="19">
        <v>11775839.620000001</v>
      </c>
      <c r="M51" s="19">
        <v>13596102.970000001</v>
      </c>
      <c r="N51" s="438" t="s">
        <v>392</v>
      </c>
      <c r="O51" s="444">
        <v>35798615.030000001</v>
      </c>
      <c r="P51" s="19">
        <v>1906600.41</v>
      </c>
      <c r="Q51" s="19">
        <v>0</v>
      </c>
      <c r="R51" s="19">
        <v>1906600.41</v>
      </c>
      <c r="S51" s="19">
        <v>8680649.620000001</v>
      </c>
      <c r="T51" s="19">
        <v>2724710</v>
      </c>
      <c r="U51" s="19">
        <v>1622524</v>
      </c>
      <c r="V51" s="19">
        <v>0</v>
      </c>
      <c r="W51" s="19">
        <v>0</v>
      </c>
      <c r="X51" s="19">
        <v>13027883.620000001</v>
      </c>
      <c r="Y51" s="19">
        <v>14934484.030000001</v>
      </c>
      <c r="Z51" s="208">
        <v>4.7431081881640811</v>
      </c>
      <c r="AA51" s="208">
        <v>10.632311923419349</v>
      </c>
      <c r="AB51" s="208">
        <v>9.8438579271807356</v>
      </c>
      <c r="AC51" s="12" t="s">
        <v>1409</v>
      </c>
    </row>
    <row r="52" spans="1:29" hidden="1" x14ac:dyDescent="0.55000000000000004">
      <c r="A52" s="271" t="s">
        <v>181</v>
      </c>
      <c r="B52" s="102" t="str">
        <f t="shared" si="1"/>
        <v>0701100153</v>
      </c>
      <c r="C52" s="19">
        <v>63799365.700000003</v>
      </c>
      <c r="D52" s="19">
        <v>3444124.79</v>
      </c>
      <c r="E52" s="19">
        <v>0</v>
      </c>
      <c r="F52" s="19">
        <v>3444124.79</v>
      </c>
      <c r="G52" s="19">
        <v>7539544.1100000003</v>
      </c>
      <c r="H52" s="19">
        <v>2387996</v>
      </c>
      <c r="I52" s="19">
        <v>2208498</v>
      </c>
      <c r="J52" s="19">
        <v>0</v>
      </c>
      <c r="K52" s="19">
        <v>0</v>
      </c>
      <c r="L52" s="19">
        <v>12136038.109999999</v>
      </c>
      <c r="M52" s="19">
        <v>15580162.899999999</v>
      </c>
      <c r="N52" s="438" t="s">
        <v>393</v>
      </c>
      <c r="O52" s="444">
        <v>65854416.000000007</v>
      </c>
      <c r="P52" s="19">
        <v>3778690.7599999988</v>
      </c>
      <c r="Q52" s="19">
        <v>0</v>
      </c>
      <c r="R52" s="19">
        <v>3778690.7599999988</v>
      </c>
      <c r="S52" s="19">
        <v>9096555.1699999999</v>
      </c>
      <c r="T52" s="19">
        <v>2571858</v>
      </c>
      <c r="U52" s="19">
        <v>2646903</v>
      </c>
      <c r="V52" s="19">
        <v>0</v>
      </c>
      <c r="W52" s="19">
        <v>0</v>
      </c>
      <c r="X52" s="19">
        <v>14315316.17</v>
      </c>
      <c r="Y52" s="19">
        <v>18094006.93</v>
      </c>
      <c r="Z52" s="208">
        <v>9.7141070779842096</v>
      </c>
      <c r="AA52" s="208">
        <v>17.957079899117097</v>
      </c>
      <c r="AB52" s="208">
        <v>16.134902093995446</v>
      </c>
      <c r="AC52" s="12" t="s">
        <v>1409</v>
      </c>
    </row>
    <row r="53" spans="1:29" hidden="1" x14ac:dyDescent="0.55000000000000004">
      <c r="A53" s="271" t="s">
        <v>182</v>
      </c>
      <c r="B53" s="102" t="str">
        <f t="shared" si="1"/>
        <v>0701100154</v>
      </c>
      <c r="C53" s="19">
        <v>25704202.949999999</v>
      </c>
      <c r="D53" s="19">
        <v>907632.41000000015</v>
      </c>
      <c r="E53" s="19">
        <v>354.53</v>
      </c>
      <c r="F53" s="19">
        <v>907986.94000000018</v>
      </c>
      <c r="G53" s="19">
        <v>9664744.3300000001</v>
      </c>
      <c r="H53" s="19">
        <v>0</v>
      </c>
      <c r="I53" s="19">
        <v>1121744</v>
      </c>
      <c r="J53" s="19">
        <v>0</v>
      </c>
      <c r="K53" s="19">
        <v>0</v>
      </c>
      <c r="L53" s="19">
        <v>10786488.33</v>
      </c>
      <c r="M53" s="19">
        <v>11694475.27</v>
      </c>
      <c r="N53" s="438" t="s">
        <v>394</v>
      </c>
      <c r="O53" s="444">
        <v>25141132.799999997</v>
      </c>
      <c r="P53" s="19">
        <v>1472698.6999999995</v>
      </c>
      <c r="Q53" s="19">
        <v>0</v>
      </c>
      <c r="R53" s="19">
        <v>1472698.6999999995</v>
      </c>
      <c r="S53" s="19">
        <v>9399120.0700000003</v>
      </c>
      <c r="T53" s="19">
        <v>0</v>
      </c>
      <c r="U53" s="19">
        <v>1049388</v>
      </c>
      <c r="V53" s="19">
        <v>0</v>
      </c>
      <c r="W53" s="19">
        <v>0</v>
      </c>
      <c r="X53" s="19">
        <v>10448508.07</v>
      </c>
      <c r="Y53" s="19">
        <v>11921206.77</v>
      </c>
      <c r="Z53" s="208">
        <v>62.193819660005154</v>
      </c>
      <c r="AA53" s="208">
        <v>-3.133366946311801</v>
      </c>
      <c r="AB53" s="208">
        <v>1.9387915640955475</v>
      </c>
      <c r="AC53" s="12" t="s">
        <v>1409</v>
      </c>
    </row>
    <row r="54" spans="1:29" hidden="1" x14ac:dyDescent="0.55000000000000004">
      <c r="A54" s="271" t="s">
        <v>183</v>
      </c>
      <c r="B54" s="102" t="str">
        <f t="shared" si="1"/>
        <v>0701100156</v>
      </c>
      <c r="C54" s="19">
        <v>53489484.950000003</v>
      </c>
      <c r="D54" s="19">
        <v>1665038.8000000003</v>
      </c>
      <c r="E54" s="19">
        <v>5827.76</v>
      </c>
      <c r="F54" s="19">
        <v>1670866.5600000003</v>
      </c>
      <c r="G54" s="19">
        <v>7963448.5300000003</v>
      </c>
      <c r="H54" s="19">
        <v>1882599</v>
      </c>
      <c r="I54" s="19">
        <v>1677498.35</v>
      </c>
      <c r="J54" s="19">
        <v>0</v>
      </c>
      <c r="K54" s="19">
        <v>0</v>
      </c>
      <c r="L54" s="19">
        <v>11523545.880000001</v>
      </c>
      <c r="M54" s="19">
        <v>13194412.440000001</v>
      </c>
      <c r="N54" s="438" t="s">
        <v>395</v>
      </c>
      <c r="O54" s="444">
        <v>57732061.849999994</v>
      </c>
      <c r="P54" s="19">
        <v>1907637.4499999995</v>
      </c>
      <c r="Q54" s="19">
        <v>0</v>
      </c>
      <c r="R54" s="19">
        <v>1907637.4499999995</v>
      </c>
      <c r="S54" s="19">
        <v>9079770.9199999999</v>
      </c>
      <c r="T54" s="19">
        <v>2196450</v>
      </c>
      <c r="U54" s="19">
        <v>1948775.25</v>
      </c>
      <c r="V54" s="19">
        <v>0</v>
      </c>
      <c r="W54" s="19">
        <v>0</v>
      </c>
      <c r="X54" s="19">
        <v>13224996.17</v>
      </c>
      <c r="Y54" s="19">
        <v>15132633.619999999</v>
      </c>
      <c r="Z54" s="208">
        <v>14.170544534687386</v>
      </c>
      <c r="AA54" s="208">
        <v>14.764989072964051</v>
      </c>
      <c r="AB54" s="208">
        <v>14.68971194294422</v>
      </c>
      <c r="AC54" s="12" t="s">
        <v>1409</v>
      </c>
    </row>
    <row r="55" spans="1:29" hidden="1" x14ac:dyDescent="0.55000000000000004">
      <c r="A55" s="271" t="s">
        <v>184</v>
      </c>
      <c r="B55" s="102" t="str">
        <f t="shared" si="1"/>
        <v>0701100157</v>
      </c>
      <c r="C55" s="19">
        <v>28952197.909999996</v>
      </c>
      <c r="D55" s="19">
        <v>686358.63</v>
      </c>
      <c r="E55" s="19">
        <v>0</v>
      </c>
      <c r="F55" s="19">
        <v>686358.63</v>
      </c>
      <c r="G55" s="19">
        <v>4916858.01</v>
      </c>
      <c r="H55" s="19">
        <v>969875</v>
      </c>
      <c r="I55" s="19">
        <v>957178</v>
      </c>
      <c r="J55" s="19">
        <v>0</v>
      </c>
      <c r="K55" s="19">
        <v>0</v>
      </c>
      <c r="L55" s="19">
        <v>6843911.0099999998</v>
      </c>
      <c r="M55" s="19">
        <v>7530269.6399999997</v>
      </c>
      <c r="N55" s="438" t="s">
        <v>396</v>
      </c>
      <c r="O55" s="444">
        <v>30572987.899999995</v>
      </c>
      <c r="P55" s="19">
        <v>913539.82999999984</v>
      </c>
      <c r="Q55" s="19">
        <v>8820.26</v>
      </c>
      <c r="R55" s="19">
        <v>922360.08999999985</v>
      </c>
      <c r="S55" s="19">
        <v>5316068</v>
      </c>
      <c r="T55" s="19">
        <v>833140</v>
      </c>
      <c r="U55" s="19">
        <v>1053965</v>
      </c>
      <c r="V55" s="19">
        <v>0</v>
      </c>
      <c r="W55" s="19">
        <v>0</v>
      </c>
      <c r="X55" s="19">
        <v>7203173</v>
      </c>
      <c r="Y55" s="19">
        <v>8125533.0899999999</v>
      </c>
      <c r="Z55" s="208">
        <v>34.384569477912713</v>
      </c>
      <c r="AA55" s="208">
        <v>5.2493667652174842</v>
      </c>
      <c r="AB55" s="208">
        <v>7.9049420333904559</v>
      </c>
      <c r="AC55" s="12" t="s">
        <v>1409</v>
      </c>
    </row>
    <row r="56" spans="1:29" hidden="1" x14ac:dyDescent="0.55000000000000004">
      <c r="A56" s="271" t="s">
        <v>185</v>
      </c>
      <c r="B56" s="102" t="str">
        <f t="shared" si="1"/>
        <v>0701100158</v>
      </c>
      <c r="C56" s="19">
        <v>36674864.179999992</v>
      </c>
      <c r="D56" s="19">
        <v>1595411</v>
      </c>
      <c r="E56" s="19">
        <v>12</v>
      </c>
      <c r="F56" s="19">
        <v>1595423</v>
      </c>
      <c r="G56" s="19">
        <v>5676840.8799999999</v>
      </c>
      <c r="H56" s="19">
        <v>1539015</v>
      </c>
      <c r="I56" s="19">
        <v>1205164.25</v>
      </c>
      <c r="J56" s="19">
        <v>0</v>
      </c>
      <c r="K56" s="19">
        <v>0</v>
      </c>
      <c r="L56" s="19">
        <v>8421020.129999999</v>
      </c>
      <c r="M56" s="19">
        <v>10016443.129999999</v>
      </c>
      <c r="N56" s="438" t="s">
        <v>397</v>
      </c>
      <c r="O56" s="444">
        <v>37632626.25</v>
      </c>
      <c r="P56" s="19">
        <v>1429662.46</v>
      </c>
      <c r="Q56" s="19">
        <v>1975.36</v>
      </c>
      <c r="R56" s="19">
        <v>1431637.82</v>
      </c>
      <c r="S56" s="19">
        <v>6174457.4200000009</v>
      </c>
      <c r="T56" s="19">
        <v>1293537</v>
      </c>
      <c r="U56" s="19">
        <v>1292864.25</v>
      </c>
      <c r="V56" s="19">
        <v>0</v>
      </c>
      <c r="W56" s="19">
        <v>0</v>
      </c>
      <c r="X56" s="19">
        <v>8760858.6700000018</v>
      </c>
      <c r="Y56" s="19">
        <v>10192496.490000002</v>
      </c>
      <c r="Z56" s="208">
        <v>-10.265940756777352</v>
      </c>
      <c r="AA56" s="208">
        <v>4.0355982381436588</v>
      </c>
      <c r="AB56" s="208">
        <v>1.7576434839699744</v>
      </c>
      <c r="AC56" s="12" t="s">
        <v>1409</v>
      </c>
    </row>
    <row r="57" spans="1:29" hidden="1" x14ac:dyDescent="0.55000000000000004">
      <c r="A57" s="271" t="s">
        <v>186</v>
      </c>
      <c r="B57" s="102" t="str">
        <f t="shared" si="1"/>
        <v>0701100159</v>
      </c>
      <c r="C57" s="19">
        <v>30846684.120000001</v>
      </c>
      <c r="D57" s="19">
        <v>1538321.1299999997</v>
      </c>
      <c r="E57" s="19">
        <v>934.82</v>
      </c>
      <c r="F57" s="19">
        <v>1539255.9499999997</v>
      </c>
      <c r="G57" s="19">
        <v>6726540.7000000002</v>
      </c>
      <c r="H57" s="19">
        <v>1796062</v>
      </c>
      <c r="I57" s="19">
        <v>1384223.29</v>
      </c>
      <c r="J57" s="19">
        <v>0</v>
      </c>
      <c r="K57" s="19">
        <v>0</v>
      </c>
      <c r="L57" s="19">
        <v>9906825.9899999984</v>
      </c>
      <c r="M57" s="19">
        <v>11446081.939999998</v>
      </c>
      <c r="N57" s="438" t="s">
        <v>398</v>
      </c>
      <c r="O57" s="444">
        <v>33196559.460000001</v>
      </c>
      <c r="P57" s="19">
        <v>1712803.8799999994</v>
      </c>
      <c r="Q57" s="19">
        <v>19324.599999999999</v>
      </c>
      <c r="R57" s="19">
        <v>1732128.4799999995</v>
      </c>
      <c r="S57" s="19">
        <v>6738191.3100000005</v>
      </c>
      <c r="T57" s="19">
        <v>1656025</v>
      </c>
      <c r="U57" s="19">
        <v>1411644</v>
      </c>
      <c r="V57" s="19">
        <v>410</v>
      </c>
      <c r="W57" s="19">
        <v>0</v>
      </c>
      <c r="X57" s="19">
        <v>9806270.3100000005</v>
      </c>
      <c r="Y57" s="19">
        <v>11538398.789999999</v>
      </c>
      <c r="Z57" s="208">
        <v>12.53024423910785</v>
      </c>
      <c r="AA57" s="208">
        <v>-1.0150140933281686</v>
      </c>
      <c r="AB57" s="208">
        <v>0.80653668638686604</v>
      </c>
      <c r="AC57" s="12" t="s">
        <v>1409</v>
      </c>
    </row>
    <row r="58" spans="1:29" hidden="1" x14ac:dyDescent="0.55000000000000004">
      <c r="A58" s="271" t="s">
        <v>187</v>
      </c>
      <c r="B58" s="102" t="str">
        <f t="shared" si="1"/>
        <v>0701100161</v>
      </c>
      <c r="C58" s="19">
        <v>37591676.840000004</v>
      </c>
      <c r="D58" s="19">
        <v>1413266.9000000001</v>
      </c>
      <c r="E58" s="19">
        <v>763.12</v>
      </c>
      <c r="F58" s="19">
        <v>1414030.0200000003</v>
      </c>
      <c r="G58" s="19">
        <v>5415511.7299999995</v>
      </c>
      <c r="H58" s="19">
        <v>1762100</v>
      </c>
      <c r="I58" s="19">
        <v>1252085</v>
      </c>
      <c r="J58" s="19">
        <v>0</v>
      </c>
      <c r="K58" s="19">
        <v>0</v>
      </c>
      <c r="L58" s="19">
        <v>8429696.7300000004</v>
      </c>
      <c r="M58" s="19">
        <v>9843726.75</v>
      </c>
      <c r="N58" s="438" t="s">
        <v>399</v>
      </c>
      <c r="O58" s="444">
        <v>40142121.440000005</v>
      </c>
      <c r="P58" s="19">
        <v>1482855.4500000004</v>
      </c>
      <c r="Q58" s="19">
        <v>77</v>
      </c>
      <c r="R58" s="19">
        <v>1482932.4500000004</v>
      </c>
      <c r="S58" s="19">
        <v>5227701.3599999994</v>
      </c>
      <c r="T58" s="19">
        <v>1660969</v>
      </c>
      <c r="U58" s="19">
        <v>1383559</v>
      </c>
      <c r="V58" s="19">
        <v>0</v>
      </c>
      <c r="W58" s="19">
        <v>0</v>
      </c>
      <c r="X58" s="19">
        <v>8272229.3599999994</v>
      </c>
      <c r="Y58" s="19">
        <v>9755161.8100000005</v>
      </c>
      <c r="Z58" s="208">
        <v>4.8727699571753194</v>
      </c>
      <c r="AA58" s="208">
        <v>-1.8680075338843303</v>
      </c>
      <c r="AB58" s="208">
        <v>-0.89970945201216068</v>
      </c>
      <c r="AC58" s="12" t="s">
        <v>1409</v>
      </c>
    </row>
    <row r="59" spans="1:29" hidden="1" x14ac:dyDescent="0.55000000000000004">
      <c r="A59" s="271" t="s">
        <v>188</v>
      </c>
      <c r="B59" s="102" t="str">
        <f t="shared" si="1"/>
        <v>0701100162</v>
      </c>
      <c r="C59" s="19">
        <v>42739029.909999996</v>
      </c>
      <c r="D59" s="19">
        <v>2159956.11</v>
      </c>
      <c r="E59" s="19">
        <v>0</v>
      </c>
      <c r="F59" s="19">
        <v>2159956.11</v>
      </c>
      <c r="G59" s="19">
        <v>6059722.2400000002</v>
      </c>
      <c r="H59" s="19">
        <v>1476116</v>
      </c>
      <c r="I59" s="19">
        <v>1714701.25</v>
      </c>
      <c r="J59" s="19">
        <v>0</v>
      </c>
      <c r="K59" s="19">
        <v>0</v>
      </c>
      <c r="L59" s="19">
        <v>9250539.4900000002</v>
      </c>
      <c r="M59" s="19">
        <v>11410495.6</v>
      </c>
      <c r="N59" s="438" t="s">
        <v>400</v>
      </c>
      <c r="O59" s="444">
        <v>45454958.409999989</v>
      </c>
      <c r="P59" s="19">
        <v>1872068.8300000008</v>
      </c>
      <c r="Q59" s="19">
        <v>92</v>
      </c>
      <c r="R59" s="19">
        <v>1872160.8300000008</v>
      </c>
      <c r="S59" s="19">
        <v>5689988.6399999997</v>
      </c>
      <c r="T59" s="19">
        <v>1263985</v>
      </c>
      <c r="U59" s="19">
        <v>1470511.15</v>
      </c>
      <c r="V59" s="19">
        <v>0</v>
      </c>
      <c r="W59" s="19">
        <v>0</v>
      </c>
      <c r="X59" s="19">
        <v>8424484.7899999991</v>
      </c>
      <c r="Y59" s="19">
        <v>10296645.619999999</v>
      </c>
      <c r="Z59" s="208">
        <v>-13.324126294399525</v>
      </c>
      <c r="AA59" s="208">
        <v>-8.9298002661680567</v>
      </c>
      <c r="AB59" s="208">
        <v>-9.7616266553750783</v>
      </c>
      <c r="AC59" s="12" t="s">
        <v>1409</v>
      </c>
    </row>
    <row r="60" spans="1:29" hidden="1" x14ac:dyDescent="0.55000000000000004">
      <c r="A60" s="272" t="s">
        <v>189</v>
      </c>
      <c r="B60" s="102" t="str">
        <f t="shared" si="1"/>
        <v>0701100163</v>
      </c>
      <c r="C60" s="19">
        <v>41711101.68999999</v>
      </c>
      <c r="D60" s="19">
        <v>1791711.42</v>
      </c>
      <c r="E60" s="19">
        <v>0</v>
      </c>
      <c r="F60" s="19">
        <v>1791711.42</v>
      </c>
      <c r="G60" s="19">
        <v>5319743.6900000004</v>
      </c>
      <c r="H60" s="19">
        <v>1193410</v>
      </c>
      <c r="I60" s="19">
        <v>1003175</v>
      </c>
      <c r="J60" s="19">
        <v>0</v>
      </c>
      <c r="K60" s="19">
        <v>0</v>
      </c>
      <c r="L60" s="19">
        <v>7516328.6900000004</v>
      </c>
      <c r="M60" s="19">
        <v>9308040.1099999994</v>
      </c>
      <c r="N60" s="438" t="s">
        <v>401</v>
      </c>
      <c r="O60" s="444">
        <v>43135399.299999997</v>
      </c>
      <c r="P60" s="19">
        <v>1917637.7900000003</v>
      </c>
      <c r="Q60" s="19">
        <v>36</v>
      </c>
      <c r="R60" s="19">
        <v>1917673.7900000003</v>
      </c>
      <c r="S60" s="19">
        <v>4456869.55</v>
      </c>
      <c r="T60" s="19">
        <v>2882136</v>
      </c>
      <c r="U60" s="19">
        <v>1196518.22</v>
      </c>
      <c r="V60" s="19">
        <v>0</v>
      </c>
      <c r="W60" s="19">
        <v>0</v>
      </c>
      <c r="X60" s="19">
        <v>8535523.7699999996</v>
      </c>
      <c r="Y60" s="19">
        <v>10453197.560000001</v>
      </c>
      <c r="Z60" s="208">
        <v>7.0302822538241312</v>
      </c>
      <c r="AA60" s="208">
        <v>13.559746014779444</v>
      </c>
      <c r="AB60" s="208">
        <v>12.302884779898109</v>
      </c>
      <c r="AC60" s="12" t="s">
        <v>1409</v>
      </c>
    </row>
    <row r="61" spans="1:29" hidden="1" x14ac:dyDescent="0.55000000000000004">
      <c r="A61" s="271" t="s">
        <v>190</v>
      </c>
      <c r="B61" s="102" t="str">
        <f t="shared" si="1"/>
        <v>0701100164</v>
      </c>
      <c r="C61" s="19">
        <v>41037468.150000006</v>
      </c>
      <c r="D61" s="19">
        <v>2666672.63</v>
      </c>
      <c r="E61" s="19">
        <v>6089.79</v>
      </c>
      <c r="F61" s="19">
        <v>2672762.42</v>
      </c>
      <c r="G61" s="19">
        <v>6480897.04</v>
      </c>
      <c r="H61" s="19">
        <v>2087674</v>
      </c>
      <c r="I61" s="19">
        <v>1679634</v>
      </c>
      <c r="J61" s="19">
        <v>0</v>
      </c>
      <c r="K61" s="19">
        <v>0</v>
      </c>
      <c r="L61" s="19">
        <v>10248205.039999999</v>
      </c>
      <c r="M61" s="19">
        <v>12920967.459999999</v>
      </c>
      <c r="N61" s="438" t="s">
        <v>402</v>
      </c>
      <c r="O61" s="444">
        <v>42920403.709999993</v>
      </c>
      <c r="P61" s="19">
        <v>2662470.59</v>
      </c>
      <c r="Q61" s="19">
        <v>1525.74</v>
      </c>
      <c r="R61" s="19">
        <v>2663996.33</v>
      </c>
      <c r="S61" s="19">
        <v>4286007.9499999993</v>
      </c>
      <c r="T61" s="19">
        <v>5128254.9000000004</v>
      </c>
      <c r="U61" s="19">
        <v>1805034</v>
      </c>
      <c r="V61" s="19">
        <v>0</v>
      </c>
      <c r="W61" s="19">
        <v>0</v>
      </c>
      <c r="X61" s="19">
        <v>11219296.85</v>
      </c>
      <c r="Y61" s="19">
        <v>13883293.18</v>
      </c>
      <c r="Z61" s="208">
        <v>-0.32797864615291361</v>
      </c>
      <c r="AA61" s="208">
        <v>9.4757258096389592</v>
      </c>
      <c r="AB61" s="208">
        <v>7.4477837900227994</v>
      </c>
      <c r="AC61" s="12" t="s">
        <v>1409</v>
      </c>
    </row>
    <row r="62" spans="1:29" x14ac:dyDescent="0.55000000000000004">
      <c r="A62" s="271" t="s">
        <v>191</v>
      </c>
      <c r="B62" s="455" t="str">
        <f t="shared" si="1"/>
        <v>0701100165</v>
      </c>
      <c r="C62" s="19">
        <v>42545376.650000006</v>
      </c>
      <c r="D62" s="19">
        <v>1839774.820000001</v>
      </c>
      <c r="E62" s="19">
        <v>3624020</v>
      </c>
      <c r="F62" s="19">
        <v>5463794.8200000012</v>
      </c>
      <c r="G62" s="19">
        <v>5876148.1999999993</v>
      </c>
      <c r="H62" s="19">
        <v>1807010</v>
      </c>
      <c r="I62" s="19">
        <v>1404924</v>
      </c>
      <c r="J62" s="19">
        <v>0</v>
      </c>
      <c r="K62" s="19">
        <v>0</v>
      </c>
      <c r="L62" s="19">
        <v>9088082.1999999993</v>
      </c>
      <c r="M62" s="19">
        <v>14551877.02</v>
      </c>
      <c r="N62" s="438" t="s">
        <v>403</v>
      </c>
      <c r="O62" s="444">
        <v>42638723.670000002</v>
      </c>
      <c r="P62" s="19">
        <v>1805610.4799999995</v>
      </c>
      <c r="Q62" s="19">
        <v>16</v>
      </c>
      <c r="R62" s="19">
        <v>1805626.4799999995</v>
      </c>
      <c r="S62" s="19">
        <v>4860443.7499999991</v>
      </c>
      <c r="T62" s="19">
        <v>1080405</v>
      </c>
      <c r="U62" s="19">
        <v>1209948</v>
      </c>
      <c r="V62" s="19">
        <v>0</v>
      </c>
      <c r="W62" s="19">
        <v>0</v>
      </c>
      <c r="X62" s="19">
        <v>7150796.7499999991</v>
      </c>
      <c r="Y62" s="19">
        <v>8956423.2299999986</v>
      </c>
      <c r="Z62" s="208">
        <v>-66.952886418966969</v>
      </c>
      <c r="AA62" s="208">
        <v>-21.316768569720907</v>
      </c>
      <c r="AB62" s="208">
        <v>-38.451766616153009</v>
      </c>
      <c r="AC62" s="12" t="s">
        <v>1409</v>
      </c>
    </row>
    <row r="63" spans="1:29" hidden="1" x14ac:dyDescent="0.55000000000000004">
      <c r="A63" s="271" t="s">
        <v>192</v>
      </c>
      <c r="B63" s="102" t="str">
        <f t="shared" si="1"/>
        <v>0701100166</v>
      </c>
      <c r="C63" s="19">
        <v>45919162.170000009</v>
      </c>
      <c r="D63" s="19">
        <v>2327197.1700000004</v>
      </c>
      <c r="E63" s="19">
        <v>2036.6</v>
      </c>
      <c r="F63" s="19">
        <v>2329233.7700000005</v>
      </c>
      <c r="G63" s="19">
        <v>6017054.8900000006</v>
      </c>
      <c r="H63" s="19">
        <v>1845320</v>
      </c>
      <c r="I63" s="19">
        <v>1483850</v>
      </c>
      <c r="J63" s="19">
        <v>0</v>
      </c>
      <c r="K63" s="19">
        <v>0</v>
      </c>
      <c r="L63" s="19">
        <v>9346224.8900000006</v>
      </c>
      <c r="M63" s="19">
        <v>11675458.66</v>
      </c>
      <c r="N63" s="438" t="s">
        <v>404</v>
      </c>
      <c r="O63" s="444">
        <v>48998390.909999996</v>
      </c>
      <c r="P63" s="19">
        <v>2363208.2700000014</v>
      </c>
      <c r="Q63" s="19">
        <v>210672.66999999998</v>
      </c>
      <c r="R63" s="19">
        <v>2573880.9400000013</v>
      </c>
      <c r="S63" s="19">
        <v>7175351.3600000003</v>
      </c>
      <c r="T63" s="19">
        <v>1636116</v>
      </c>
      <c r="U63" s="19">
        <v>1679664</v>
      </c>
      <c r="V63" s="19">
        <v>0</v>
      </c>
      <c r="W63" s="19">
        <v>0</v>
      </c>
      <c r="X63" s="19">
        <v>10491131.359999999</v>
      </c>
      <c r="Y63" s="19">
        <v>13065012.300000001</v>
      </c>
      <c r="Z63" s="208">
        <v>10.503332604524312</v>
      </c>
      <c r="AA63" s="208">
        <v>12.249934957428557</v>
      </c>
      <c r="AB63" s="208">
        <v>11.901490814751432</v>
      </c>
      <c r="AC63" s="12" t="s">
        <v>1409</v>
      </c>
    </row>
    <row r="64" spans="1:29" hidden="1" x14ac:dyDescent="0.55000000000000004">
      <c r="A64" s="271" t="s">
        <v>193</v>
      </c>
      <c r="B64" s="102" t="str">
        <f t="shared" si="1"/>
        <v>0701100167</v>
      </c>
      <c r="C64" s="19">
        <v>45053838.160000011</v>
      </c>
      <c r="D64" s="19">
        <v>1856012.1799999995</v>
      </c>
      <c r="E64" s="19">
        <v>10</v>
      </c>
      <c r="F64" s="19">
        <v>1856022.1799999995</v>
      </c>
      <c r="G64" s="19">
        <v>8195137.7400000012</v>
      </c>
      <c r="H64" s="19">
        <v>1387285</v>
      </c>
      <c r="I64" s="19">
        <v>1245923</v>
      </c>
      <c r="J64" s="19">
        <v>0</v>
      </c>
      <c r="K64" s="19">
        <v>31400</v>
      </c>
      <c r="L64" s="19">
        <v>10859745.740000002</v>
      </c>
      <c r="M64" s="19">
        <v>12715767.920000002</v>
      </c>
      <c r="N64" s="438" t="s">
        <v>405</v>
      </c>
      <c r="O64" s="444">
        <v>47704556.580000006</v>
      </c>
      <c r="P64" s="19">
        <v>1805731.7300000002</v>
      </c>
      <c r="Q64" s="19">
        <v>24</v>
      </c>
      <c r="R64" s="19">
        <v>1805755.7300000002</v>
      </c>
      <c r="S64" s="19">
        <v>10438077.470000001</v>
      </c>
      <c r="T64" s="19">
        <v>1408599</v>
      </c>
      <c r="U64" s="19">
        <v>1473033</v>
      </c>
      <c r="V64" s="19">
        <v>0</v>
      </c>
      <c r="W64" s="19">
        <v>0</v>
      </c>
      <c r="X64" s="19">
        <v>13319709.470000001</v>
      </c>
      <c r="Y64" s="19">
        <v>15125465.200000001</v>
      </c>
      <c r="Z64" s="208">
        <v>-2.7082892942582868</v>
      </c>
      <c r="AA64" s="208">
        <v>22.652130067273546</v>
      </c>
      <c r="AB64" s="208">
        <v>18.950466028952178</v>
      </c>
      <c r="AC64" s="12" t="s">
        <v>1409</v>
      </c>
    </row>
    <row r="65" spans="1:29" x14ac:dyDescent="0.55000000000000004">
      <c r="A65" s="271" t="s">
        <v>194</v>
      </c>
      <c r="B65" s="455" t="str">
        <f t="shared" si="1"/>
        <v>0701100168</v>
      </c>
      <c r="C65" s="19">
        <v>35789628.099999994</v>
      </c>
      <c r="D65" s="19">
        <v>1204152.3499999996</v>
      </c>
      <c r="E65" s="19">
        <v>1647.46</v>
      </c>
      <c r="F65" s="19">
        <v>1205799.8099999996</v>
      </c>
      <c r="G65" s="19">
        <v>4065550.8</v>
      </c>
      <c r="H65" s="19">
        <v>947147</v>
      </c>
      <c r="I65" s="19">
        <v>1173569</v>
      </c>
      <c r="J65" s="19">
        <v>0</v>
      </c>
      <c r="K65" s="19">
        <v>0</v>
      </c>
      <c r="L65" s="19">
        <v>6186266.7999999998</v>
      </c>
      <c r="M65" s="19">
        <v>7392066.6099999994</v>
      </c>
      <c r="N65" s="438" t="s">
        <v>406</v>
      </c>
      <c r="O65" s="444">
        <v>38320801.600000001</v>
      </c>
      <c r="P65" s="19">
        <v>3232586.59</v>
      </c>
      <c r="Q65" s="19">
        <v>32</v>
      </c>
      <c r="R65" s="19">
        <v>3232618.59</v>
      </c>
      <c r="S65" s="19">
        <v>4251833.09</v>
      </c>
      <c r="T65" s="19">
        <v>1192964</v>
      </c>
      <c r="U65" s="19">
        <v>1224052</v>
      </c>
      <c r="V65" s="19">
        <v>0</v>
      </c>
      <c r="W65" s="19">
        <v>29380</v>
      </c>
      <c r="X65" s="19">
        <v>6698229.0899999999</v>
      </c>
      <c r="Y65" s="19">
        <v>9930847.6799999997</v>
      </c>
      <c r="Z65" s="208">
        <v>168.08916067087463</v>
      </c>
      <c r="AA65" s="208">
        <v>8.2757874264330145</v>
      </c>
      <c r="AB65" s="208">
        <v>34.344672524535063</v>
      </c>
      <c r="AC65" s="12" t="s">
        <v>1409</v>
      </c>
    </row>
    <row r="66" spans="1:29" hidden="1" x14ac:dyDescent="0.55000000000000004">
      <c r="A66" s="271" t="s">
        <v>195</v>
      </c>
      <c r="B66" s="102" t="str">
        <f t="shared" si="1"/>
        <v>0701100169</v>
      </c>
      <c r="C66" s="19">
        <v>17702361.120000001</v>
      </c>
      <c r="D66" s="19">
        <v>888590.24999999977</v>
      </c>
      <c r="E66" s="19">
        <v>929.82</v>
      </c>
      <c r="F66" s="19">
        <v>889520.06999999972</v>
      </c>
      <c r="G66" s="19">
        <v>2160314.94</v>
      </c>
      <c r="H66" s="19">
        <v>863832</v>
      </c>
      <c r="I66" s="19">
        <v>457868</v>
      </c>
      <c r="J66" s="19">
        <v>0</v>
      </c>
      <c r="K66" s="19">
        <v>0</v>
      </c>
      <c r="L66" s="19">
        <v>3482014.94</v>
      </c>
      <c r="M66" s="19">
        <v>4371535.01</v>
      </c>
      <c r="N66" s="438" t="s">
        <v>407</v>
      </c>
      <c r="O66" s="444">
        <v>17044444.41</v>
      </c>
      <c r="P66" s="19">
        <v>838266.30000000028</v>
      </c>
      <c r="Q66" s="19">
        <v>0</v>
      </c>
      <c r="R66" s="19">
        <v>838266.30000000028</v>
      </c>
      <c r="S66" s="19">
        <v>2362715.31</v>
      </c>
      <c r="T66" s="19">
        <v>546817.4</v>
      </c>
      <c r="U66" s="19">
        <v>372476</v>
      </c>
      <c r="V66" s="19">
        <v>0</v>
      </c>
      <c r="W66" s="19">
        <v>0</v>
      </c>
      <c r="X66" s="19">
        <v>3282008.71</v>
      </c>
      <c r="Y66" s="19">
        <v>4120275.0100000002</v>
      </c>
      <c r="Z66" s="208">
        <v>-5.7619576812920545</v>
      </c>
      <c r="AA66" s="208">
        <v>-5.7439796625341302</v>
      </c>
      <c r="AB66" s="208">
        <v>-5.7476378303098521</v>
      </c>
      <c r="AC66" s="12" t="s">
        <v>1409</v>
      </c>
    </row>
    <row r="67" spans="1:29" hidden="1" x14ac:dyDescent="0.55000000000000004">
      <c r="A67" s="271" t="s">
        <v>196</v>
      </c>
      <c r="B67" s="102" t="str">
        <f t="shared" si="1"/>
        <v>0701100170</v>
      </c>
      <c r="C67" s="19">
        <v>17753882.059999999</v>
      </c>
      <c r="D67" s="19">
        <v>1178322.7499999998</v>
      </c>
      <c r="E67" s="19">
        <v>5880.0800000000008</v>
      </c>
      <c r="F67" s="19">
        <v>1184202.8299999998</v>
      </c>
      <c r="G67" s="19">
        <v>3193251.23</v>
      </c>
      <c r="H67" s="19">
        <v>937455</v>
      </c>
      <c r="I67" s="19">
        <v>429814.5</v>
      </c>
      <c r="J67" s="19">
        <v>0</v>
      </c>
      <c r="K67" s="19">
        <v>0</v>
      </c>
      <c r="L67" s="19">
        <v>4560520.7300000004</v>
      </c>
      <c r="M67" s="19">
        <v>5744723.5600000005</v>
      </c>
      <c r="N67" s="438" t="s">
        <v>408</v>
      </c>
      <c r="O67" s="444">
        <v>18939075.989999998</v>
      </c>
      <c r="P67" s="19">
        <v>1033557.7600000002</v>
      </c>
      <c r="Q67" s="19">
        <v>0</v>
      </c>
      <c r="R67" s="19">
        <v>1033557.7600000002</v>
      </c>
      <c r="S67" s="19">
        <v>2841573.0599999996</v>
      </c>
      <c r="T67" s="19">
        <v>667710</v>
      </c>
      <c r="U67" s="19">
        <v>394181</v>
      </c>
      <c r="V67" s="19">
        <v>0</v>
      </c>
      <c r="W67" s="19">
        <v>0</v>
      </c>
      <c r="X67" s="19">
        <v>3903464.0599999996</v>
      </c>
      <c r="Y67" s="19">
        <v>4937021.82</v>
      </c>
      <c r="Z67" s="208">
        <v>-12.721221921079145</v>
      </c>
      <c r="AA67" s="208">
        <v>-14.407492233896738</v>
      </c>
      <c r="AB67" s="208">
        <v>-14.059888723348774</v>
      </c>
      <c r="AC67" s="12" t="s">
        <v>1409</v>
      </c>
    </row>
    <row r="68" spans="1:29" hidden="1" x14ac:dyDescent="0.55000000000000004">
      <c r="A68" s="271" t="s">
        <v>197</v>
      </c>
      <c r="B68" s="102" t="str">
        <f t="shared" si="1"/>
        <v>0701100171</v>
      </c>
      <c r="C68" s="19">
        <v>34136247.710000008</v>
      </c>
      <c r="D68" s="19">
        <v>2843304.1099999994</v>
      </c>
      <c r="E68" s="19">
        <v>0</v>
      </c>
      <c r="F68" s="19">
        <v>2843304.1099999994</v>
      </c>
      <c r="G68" s="19">
        <v>4151037.41</v>
      </c>
      <c r="H68" s="19">
        <v>898540</v>
      </c>
      <c r="I68" s="19">
        <v>935908</v>
      </c>
      <c r="J68" s="19">
        <v>0</v>
      </c>
      <c r="K68" s="19">
        <v>0</v>
      </c>
      <c r="L68" s="19">
        <v>5985485.4100000001</v>
      </c>
      <c r="M68" s="19">
        <v>8828789.5199999996</v>
      </c>
      <c r="N68" s="438" t="s">
        <v>409</v>
      </c>
      <c r="O68" s="444">
        <v>36250056.069999993</v>
      </c>
      <c r="P68" s="19">
        <v>1421873.4100000001</v>
      </c>
      <c r="Q68" s="19">
        <v>71</v>
      </c>
      <c r="R68" s="19">
        <v>1421944.4100000001</v>
      </c>
      <c r="S68" s="19">
        <v>4564162.5999999996</v>
      </c>
      <c r="T68" s="19">
        <v>768230</v>
      </c>
      <c r="U68" s="19">
        <v>1016899.25</v>
      </c>
      <c r="V68" s="19">
        <v>0</v>
      </c>
      <c r="W68" s="19">
        <v>0</v>
      </c>
      <c r="X68" s="19">
        <v>6349291.8499999996</v>
      </c>
      <c r="Y68" s="19">
        <v>7771236.2599999998</v>
      </c>
      <c r="Z68" s="208">
        <v>-49.989717772398244</v>
      </c>
      <c r="AA68" s="208">
        <v>6.0781442954014233</v>
      </c>
      <c r="AB68" s="208">
        <v>-11.978462705496685</v>
      </c>
      <c r="AC68" s="12" t="s">
        <v>1409</v>
      </c>
    </row>
    <row r="69" spans="1:29" hidden="1" x14ac:dyDescent="0.55000000000000004">
      <c r="A69" s="271" t="s">
        <v>198</v>
      </c>
      <c r="B69" s="102" t="str">
        <f t="shared" si="1"/>
        <v>0701100172</v>
      </c>
      <c r="C69" s="19">
        <v>30624537.960000001</v>
      </c>
      <c r="D69" s="19">
        <v>1065856.1700000002</v>
      </c>
      <c r="E69" s="19">
        <v>62</v>
      </c>
      <c r="F69" s="19">
        <v>1065918.1700000002</v>
      </c>
      <c r="G69" s="19">
        <v>2266639.7600000002</v>
      </c>
      <c r="H69" s="19">
        <v>3965436.7699999996</v>
      </c>
      <c r="I69" s="19">
        <v>1116392</v>
      </c>
      <c r="J69" s="19">
        <v>0</v>
      </c>
      <c r="K69" s="19">
        <v>0</v>
      </c>
      <c r="L69" s="19">
        <v>7348468.5299999993</v>
      </c>
      <c r="M69" s="19">
        <v>8414386.6999999993</v>
      </c>
      <c r="N69" s="438" t="s">
        <v>410</v>
      </c>
      <c r="O69" s="444">
        <v>30485076.789999999</v>
      </c>
      <c r="P69" s="19">
        <v>1114991.9499999997</v>
      </c>
      <c r="Q69" s="19">
        <v>0</v>
      </c>
      <c r="R69" s="19">
        <v>1114991.9499999997</v>
      </c>
      <c r="S69" s="19">
        <v>1996500.6699999995</v>
      </c>
      <c r="T69" s="19">
        <v>3286242.18</v>
      </c>
      <c r="U69" s="19">
        <v>1096824</v>
      </c>
      <c r="V69" s="19">
        <v>0</v>
      </c>
      <c r="W69" s="19">
        <v>0</v>
      </c>
      <c r="X69" s="19">
        <v>6379566.8499999996</v>
      </c>
      <c r="Y69" s="19">
        <v>7494558.7999999989</v>
      </c>
      <c r="Z69" s="208">
        <v>4.6038975018128792</v>
      </c>
      <c r="AA69" s="208">
        <v>-13.185083069274569</v>
      </c>
      <c r="AB69" s="208">
        <v>-10.931609549154668</v>
      </c>
      <c r="AC69" s="12" t="s">
        <v>1409</v>
      </c>
    </row>
    <row r="70" spans="1:29" hidden="1" x14ac:dyDescent="0.55000000000000004">
      <c r="A70" s="271" t="s">
        <v>199</v>
      </c>
      <c r="B70" s="102" t="str">
        <f t="shared" si="1"/>
        <v>0701100173</v>
      </c>
      <c r="C70" s="19">
        <v>76640596.960000008</v>
      </c>
      <c r="D70" s="19">
        <v>2465172.6500000004</v>
      </c>
      <c r="E70" s="19">
        <v>0</v>
      </c>
      <c r="F70" s="19">
        <v>2465172.6500000004</v>
      </c>
      <c r="G70" s="19">
        <v>6458837.1499999994</v>
      </c>
      <c r="H70" s="19">
        <v>6669652.3300000001</v>
      </c>
      <c r="I70" s="19">
        <v>2101010</v>
      </c>
      <c r="J70" s="19">
        <v>0</v>
      </c>
      <c r="K70" s="19">
        <v>0</v>
      </c>
      <c r="L70" s="19">
        <v>15229499.48</v>
      </c>
      <c r="M70" s="19">
        <v>17694672.130000003</v>
      </c>
      <c r="N70" s="438" t="s">
        <v>411</v>
      </c>
      <c r="O70" s="444">
        <v>82889132.039999992</v>
      </c>
      <c r="P70" s="19">
        <v>2554227.5200000005</v>
      </c>
      <c r="Q70" s="19">
        <v>0</v>
      </c>
      <c r="R70" s="19">
        <v>2554227.5200000005</v>
      </c>
      <c r="S70" s="19">
        <v>11221549.799999999</v>
      </c>
      <c r="T70" s="19">
        <v>5193917.5</v>
      </c>
      <c r="U70" s="19">
        <v>1995623</v>
      </c>
      <c r="V70" s="19">
        <v>0</v>
      </c>
      <c r="W70" s="19">
        <v>0</v>
      </c>
      <c r="X70" s="19">
        <v>18411090.299999997</v>
      </c>
      <c r="Y70" s="19">
        <v>20965317.819999997</v>
      </c>
      <c r="Z70" s="208">
        <v>3.6125206078365384</v>
      </c>
      <c r="AA70" s="208">
        <v>20.890974284336732</v>
      </c>
      <c r="AB70" s="208">
        <v>18.483788035014545</v>
      </c>
      <c r="AC70" s="12" t="s">
        <v>1409</v>
      </c>
    </row>
    <row r="71" spans="1:29" hidden="1" x14ac:dyDescent="0.55000000000000004">
      <c r="A71" s="271" t="s">
        <v>200</v>
      </c>
      <c r="B71" s="102" t="str">
        <f t="shared" si="1"/>
        <v>0701100176</v>
      </c>
      <c r="C71" s="19">
        <v>28293978.650000002</v>
      </c>
      <c r="D71" s="19">
        <v>2451402.42</v>
      </c>
      <c r="E71" s="19">
        <v>1736.43</v>
      </c>
      <c r="F71" s="19">
        <v>2453138.85</v>
      </c>
      <c r="G71" s="19">
        <v>4924382.18</v>
      </c>
      <c r="H71" s="19">
        <v>1177480</v>
      </c>
      <c r="I71" s="19">
        <v>1058921.3999999999</v>
      </c>
      <c r="J71" s="19">
        <v>0</v>
      </c>
      <c r="K71" s="19">
        <v>0</v>
      </c>
      <c r="L71" s="19">
        <v>7160783.5800000001</v>
      </c>
      <c r="M71" s="19">
        <v>9613922.4299999997</v>
      </c>
      <c r="N71" s="438" t="s">
        <v>412</v>
      </c>
      <c r="O71" s="444">
        <v>31277348.150000002</v>
      </c>
      <c r="P71" s="19">
        <v>2503210.83</v>
      </c>
      <c r="Q71" s="19">
        <v>16</v>
      </c>
      <c r="R71" s="19">
        <v>2503226.83</v>
      </c>
      <c r="S71" s="19">
        <v>6074515.2499999991</v>
      </c>
      <c r="T71" s="19">
        <v>1567440</v>
      </c>
      <c r="U71" s="19">
        <v>1203903.3199999998</v>
      </c>
      <c r="V71" s="19">
        <v>0</v>
      </c>
      <c r="W71" s="19">
        <v>0</v>
      </c>
      <c r="X71" s="19">
        <v>8845858.5699999984</v>
      </c>
      <c r="Y71" s="19">
        <v>11349085.399999999</v>
      </c>
      <c r="Z71" s="208">
        <v>2.0417914787008482</v>
      </c>
      <c r="AA71" s="208">
        <v>23.531991592461981</v>
      </c>
      <c r="AB71" s="208">
        <v>18.04843946509769</v>
      </c>
      <c r="AC71" s="12" t="s">
        <v>1409</v>
      </c>
    </row>
    <row r="72" spans="1:29" hidden="1" x14ac:dyDescent="0.55000000000000004">
      <c r="A72" s="271" t="s">
        <v>201</v>
      </c>
      <c r="B72" s="102" t="str">
        <f t="shared" ref="B72:B103" si="2">"0701100"&amp;RIGHT(A72,3)</f>
        <v>0701100177</v>
      </c>
      <c r="C72" s="19">
        <v>24432720.140000001</v>
      </c>
      <c r="D72" s="19">
        <v>698002.04</v>
      </c>
      <c r="E72" s="19">
        <v>3905.5</v>
      </c>
      <c r="F72" s="19">
        <v>701907.54</v>
      </c>
      <c r="G72" s="19">
        <v>4461963.0500000007</v>
      </c>
      <c r="H72" s="19">
        <v>1199293</v>
      </c>
      <c r="I72" s="19">
        <v>759830.88</v>
      </c>
      <c r="J72" s="19">
        <v>0</v>
      </c>
      <c r="K72" s="19">
        <v>0</v>
      </c>
      <c r="L72" s="19">
        <v>6421086.9300000006</v>
      </c>
      <c r="M72" s="19">
        <v>7122994.4700000007</v>
      </c>
      <c r="N72" s="438" t="s">
        <v>413</v>
      </c>
      <c r="O72" s="444">
        <v>27539347.959999997</v>
      </c>
      <c r="P72" s="19">
        <v>804757.49000000011</v>
      </c>
      <c r="Q72" s="19">
        <v>36</v>
      </c>
      <c r="R72" s="19">
        <v>804793.49000000011</v>
      </c>
      <c r="S72" s="19">
        <v>5055287.43</v>
      </c>
      <c r="T72" s="19">
        <v>1367586</v>
      </c>
      <c r="U72" s="19">
        <v>905003</v>
      </c>
      <c r="V72" s="19">
        <v>0</v>
      </c>
      <c r="W72" s="19">
        <v>0</v>
      </c>
      <c r="X72" s="19">
        <v>7327876.4299999997</v>
      </c>
      <c r="Y72" s="19">
        <v>8132669.9199999999</v>
      </c>
      <c r="Z72" s="208">
        <v>14.65804883646072</v>
      </c>
      <c r="AA72" s="208">
        <v>14.122056123603969</v>
      </c>
      <c r="AB72" s="208">
        <v>14.174873422300989</v>
      </c>
      <c r="AC72" s="12" t="s">
        <v>1409</v>
      </c>
    </row>
    <row r="73" spans="1:29" hidden="1" x14ac:dyDescent="0.55000000000000004">
      <c r="A73" s="271" t="s">
        <v>202</v>
      </c>
      <c r="B73" s="102" t="str">
        <f t="shared" si="2"/>
        <v>0701100179</v>
      </c>
      <c r="C73" s="19">
        <v>14722254.550000001</v>
      </c>
      <c r="D73" s="19">
        <v>638372.02999999991</v>
      </c>
      <c r="E73" s="19">
        <v>3666.9399999999996</v>
      </c>
      <c r="F73" s="19">
        <v>642038.96999999986</v>
      </c>
      <c r="G73" s="19">
        <v>2587875.5800000005</v>
      </c>
      <c r="H73" s="19">
        <v>1462659.9</v>
      </c>
      <c r="I73" s="19">
        <v>157254</v>
      </c>
      <c r="J73" s="19">
        <v>0</v>
      </c>
      <c r="K73" s="19">
        <v>122994.95999999999</v>
      </c>
      <c r="L73" s="19">
        <v>4330784.4400000004</v>
      </c>
      <c r="M73" s="19">
        <v>4972823.41</v>
      </c>
      <c r="N73" s="438" t="s">
        <v>414</v>
      </c>
      <c r="O73" s="444">
        <v>15054875.620000001</v>
      </c>
      <c r="P73" s="19">
        <v>697585.89</v>
      </c>
      <c r="Q73" s="19">
        <v>15</v>
      </c>
      <c r="R73" s="19">
        <v>697600.89</v>
      </c>
      <c r="S73" s="19">
        <v>2278808.83</v>
      </c>
      <c r="T73" s="19">
        <v>810930.67999999993</v>
      </c>
      <c r="U73" s="19">
        <v>143271</v>
      </c>
      <c r="V73" s="19">
        <v>1495000</v>
      </c>
      <c r="W73" s="19">
        <v>0</v>
      </c>
      <c r="X73" s="19">
        <v>4728010.51</v>
      </c>
      <c r="Y73" s="19">
        <v>5425611.3999999994</v>
      </c>
      <c r="Z73" s="208">
        <v>8.653979368261739</v>
      </c>
      <c r="AA73" s="208">
        <v>9.1721505769518128</v>
      </c>
      <c r="AB73" s="208">
        <v>9.1052497277396629</v>
      </c>
      <c r="AC73" s="12" t="s">
        <v>1409</v>
      </c>
    </row>
    <row r="74" spans="1:29" hidden="1" x14ac:dyDescent="0.55000000000000004">
      <c r="A74" s="271" t="s">
        <v>203</v>
      </c>
      <c r="B74" s="102" t="str">
        <f t="shared" si="2"/>
        <v>0701100180</v>
      </c>
      <c r="C74" s="19">
        <v>60922318.850000001</v>
      </c>
      <c r="D74" s="19">
        <v>2834960.9899999993</v>
      </c>
      <c r="E74" s="19">
        <v>0</v>
      </c>
      <c r="F74" s="19">
        <v>2834960.9899999993</v>
      </c>
      <c r="G74" s="19">
        <v>8413461.3599999994</v>
      </c>
      <c r="H74" s="19">
        <v>2359515</v>
      </c>
      <c r="I74" s="19">
        <v>1967132.68</v>
      </c>
      <c r="J74" s="19">
        <v>0</v>
      </c>
      <c r="K74" s="19">
        <v>0</v>
      </c>
      <c r="L74" s="19">
        <v>12740109.039999999</v>
      </c>
      <c r="M74" s="19">
        <v>15575070.029999997</v>
      </c>
      <c r="N74" s="438" t="s">
        <v>81</v>
      </c>
      <c r="O74" s="444">
        <v>64468814.29999999</v>
      </c>
      <c r="P74" s="19">
        <v>2865216.6800000006</v>
      </c>
      <c r="Q74" s="19">
        <v>48336.71</v>
      </c>
      <c r="R74" s="19">
        <v>2913553.3900000006</v>
      </c>
      <c r="S74" s="19">
        <v>10095374.029999997</v>
      </c>
      <c r="T74" s="19">
        <v>3279001</v>
      </c>
      <c r="U74" s="19">
        <v>2292926.9500000002</v>
      </c>
      <c r="V74" s="19">
        <v>0</v>
      </c>
      <c r="W74" s="19">
        <v>0</v>
      </c>
      <c r="X74" s="19">
        <v>15667301.979999997</v>
      </c>
      <c r="Y74" s="19">
        <v>18580855.369999997</v>
      </c>
      <c r="Z74" s="208">
        <v>2.772256841530695</v>
      </c>
      <c r="AA74" s="208">
        <v>22.976200052994191</v>
      </c>
      <c r="AB74" s="208">
        <v>19.298695506411153</v>
      </c>
      <c r="AC74" s="12" t="s">
        <v>1409</v>
      </c>
    </row>
    <row r="75" spans="1:29" hidden="1" x14ac:dyDescent="0.55000000000000004">
      <c r="A75" s="271" t="s">
        <v>204</v>
      </c>
      <c r="B75" s="102" t="str">
        <f t="shared" si="2"/>
        <v>0701100181</v>
      </c>
      <c r="C75" s="19">
        <v>21643426.209999997</v>
      </c>
      <c r="D75" s="19">
        <v>1439071.36</v>
      </c>
      <c r="E75" s="19">
        <v>547.71</v>
      </c>
      <c r="F75" s="19">
        <v>1439619.07</v>
      </c>
      <c r="G75" s="19">
        <v>3679641.4900000007</v>
      </c>
      <c r="H75" s="19">
        <v>1457722</v>
      </c>
      <c r="I75" s="19">
        <v>847000</v>
      </c>
      <c r="J75" s="19">
        <v>0</v>
      </c>
      <c r="K75" s="19">
        <v>900</v>
      </c>
      <c r="L75" s="19">
        <v>5985263.4900000002</v>
      </c>
      <c r="M75" s="19">
        <v>7424882.5600000005</v>
      </c>
      <c r="N75" s="438" t="s">
        <v>82</v>
      </c>
      <c r="O75" s="444">
        <v>22987967.59</v>
      </c>
      <c r="P75" s="19">
        <v>1405019.96</v>
      </c>
      <c r="Q75" s="19">
        <v>1</v>
      </c>
      <c r="R75" s="19">
        <v>1405020.96</v>
      </c>
      <c r="S75" s="19">
        <v>3726714.689999999</v>
      </c>
      <c r="T75" s="19">
        <v>1560712.1</v>
      </c>
      <c r="U75" s="19">
        <v>815085.85</v>
      </c>
      <c r="V75" s="19">
        <v>0</v>
      </c>
      <c r="W75" s="19">
        <v>0</v>
      </c>
      <c r="X75" s="19">
        <v>6102512.6399999987</v>
      </c>
      <c r="Y75" s="19">
        <v>7507533.5999999987</v>
      </c>
      <c r="Z75" s="208">
        <v>-2.4032822793879842</v>
      </c>
      <c r="AA75" s="208">
        <v>1.9589638818056196</v>
      </c>
      <c r="AB75" s="208">
        <v>1.1131629265796519</v>
      </c>
      <c r="AC75" s="12" t="s">
        <v>1409</v>
      </c>
    </row>
    <row r="76" spans="1:29" hidden="1" x14ac:dyDescent="0.55000000000000004">
      <c r="A76" s="271" t="s">
        <v>205</v>
      </c>
      <c r="B76" s="102" t="str">
        <f t="shared" si="2"/>
        <v>0701100182</v>
      </c>
      <c r="C76" s="19">
        <v>35526168.869999997</v>
      </c>
      <c r="D76" s="19">
        <v>1347666.33</v>
      </c>
      <c r="E76" s="19">
        <v>1278.03</v>
      </c>
      <c r="F76" s="19">
        <v>1348944.36</v>
      </c>
      <c r="G76" s="19">
        <v>5172626.03</v>
      </c>
      <c r="H76" s="19">
        <v>1856698.1</v>
      </c>
      <c r="I76" s="19">
        <v>1112428</v>
      </c>
      <c r="J76" s="19">
        <v>0</v>
      </c>
      <c r="K76" s="19">
        <v>0</v>
      </c>
      <c r="L76" s="19">
        <v>8141752.1300000008</v>
      </c>
      <c r="M76" s="19">
        <v>9490696.4900000002</v>
      </c>
      <c r="N76" s="438" t="s">
        <v>83</v>
      </c>
      <c r="O76" s="444">
        <v>38036121.929999992</v>
      </c>
      <c r="P76" s="19">
        <v>1258143.8400000001</v>
      </c>
      <c r="Q76" s="19">
        <v>0</v>
      </c>
      <c r="R76" s="19">
        <v>1258143.8400000001</v>
      </c>
      <c r="S76" s="19">
        <v>5922285.9799999995</v>
      </c>
      <c r="T76" s="19">
        <v>1931570.5</v>
      </c>
      <c r="U76" s="19">
        <v>1306354</v>
      </c>
      <c r="V76" s="19">
        <v>0</v>
      </c>
      <c r="W76" s="19">
        <v>0</v>
      </c>
      <c r="X76" s="19">
        <v>9160210.4800000004</v>
      </c>
      <c r="Y76" s="19">
        <v>10418354.32</v>
      </c>
      <c r="Z76" s="208">
        <v>-6.7312279655478164</v>
      </c>
      <c r="AA76" s="208">
        <v>12.509080769571398</v>
      </c>
      <c r="AB76" s="208">
        <v>9.7743914893647599</v>
      </c>
      <c r="AC76" s="12" t="s">
        <v>1409</v>
      </c>
    </row>
    <row r="77" spans="1:29" hidden="1" x14ac:dyDescent="0.55000000000000004">
      <c r="A77" s="271" t="s">
        <v>206</v>
      </c>
      <c r="B77" s="102" t="str">
        <f t="shared" si="2"/>
        <v>0701100183</v>
      </c>
      <c r="C77" s="19">
        <v>69829392.980000004</v>
      </c>
      <c r="D77" s="19">
        <v>3036828.899999999</v>
      </c>
      <c r="E77" s="19">
        <v>0</v>
      </c>
      <c r="F77" s="19">
        <v>3036828.899999999</v>
      </c>
      <c r="G77" s="19">
        <v>8433312.879999999</v>
      </c>
      <c r="H77" s="19">
        <v>2692235</v>
      </c>
      <c r="I77" s="19">
        <v>1887981</v>
      </c>
      <c r="J77" s="19">
        <v>0</v>
      </c>
      <c r="K77" s="19">
        <v>0</v>
      </c>
      <c r="L77" s="19">
        <v>13013528.879999999</v>
      </c>
      <c r="M77" s="19">
        <v>16050357.779999997</v>
      </c>
      <c r="N77" s="438" t="s">
        <v>84</v>
      </c>
      <c r="O77" s="444">
        <v>73391193.760000005</v>
      </c>
      <c r="P77" s="19">
        <v>2642505.790000001</v>
      </c>
      <c r="Q77" s="19">
        <v>0</v>
      </c>
      <c r="R77" s="19">
        <v>2642505.790000001</v>
      </c>
      <c r="S77" s="19">
        <v>8975301.3699999992</v>
      </c>
      <c r="T77" s="19">
        <v>2965377.49</v>
      </c>
      <c r="U77" s="19">
        <v>1788970.99</v>
      </c>
      <c r="V77" s="19">
        <v>0</v>
      </c>
      <c r="W77" s="19">
        <v>0</v>
      </c>
      <c r="X77" s="19">
        <v>13729649.85</v>
      </c>
      <c r="Y77" s="19">
        <v>16372155.640000001</v>
      </c>
      <c r="Z77" s="208">
        <v>-12.984699598979651</v>
      </c>
      <c r="AA77" s="208">
        <v>5.5028960753341849</v>
      </c>
      <c r="AB77" s="208">
        <v>2.004926397347905</v>
      </c>
      <c r="AC77" s="12" t="s">
        <v>1409</v>
      </c>
    </row>
    <row r="78" spans="1:29" hidden="1" x14ac:dyDescent="0.55000000000000004">
      <c r="A78" s="271" t="s">
        <v>207</v>
      </c>
      <c r="B78" s="102" t="str">
        <f t="shared" si="2"/>
        <v>0701100184</v>
      </c>
      <c r="C78" s="19">
        <v>29719396.000000004</v>
      </c>
      <c r="D78" s="19">
        <v>1233025.4500000002</v>
      </c>
      <c r="E78" s="19">
        <v>3</v>
      </c>
      <c r="F78" s="19">
        <v>1233028.4500000002</v>
      </c>
      <c r="G78" s="19">
        <v>4165588.95</v>
      </c>
      <c r="H78" s="19">
        <v>1342256.3499999999</v>
      </c>
      <c r="I78" s="19">
        <v>539758.78</v>
      </c>
      <c r="J78" s="19">
        <v>0</v>
      </c>
      <c r="K78" s="19">
        <v>0</v>
      </c>
      <c r="L78" s="19">
        <v>6047604.0800000001</v>
      </c>
      <c r="M78" s="19">
        <v>7280632.5300000003</v>
      </c>
      <c r="N78" s="438" t="s">
        <v>85</v>
      </c>
      <c r="O78" s="444">
        <v>30801668.320000004</v>
      </c>
      <c r="P78" s="19">
        <v>1462195.8200000005</v>
      </c>
      <c r="Q78" s="19">
        <v>39</v>
      </c>
      <c r="R78" s="19">
        <v>1462234.8200000005</v>
      </c>
      <c r="S78" s="19">
        <v>4038863.0500000003</v>
      </c>
      <c r="T78" s="19">
        <v>1340670.02</v>
      </c>
      <c r="U78" s="19">
        <v>608904</v>
      </c>
      <c r="V78" s="19">
        <v>0</v>
      </c>
      <c r="W78" s="19">
        <v>0</v>
      </c>
      <c r="X78" s="19">
        <v>5988437.0700000003</v>
      </c>
      <c r="Y78" s="19">
        <v>7450671.8900000006</v>
      </c>
      <c r="Z78" s="208">
        <v>18.588895495477036</v>
      </c>
      <c r="AA78" s="208">
        <v>-0.97835455524727033</v>
      </c>
      <c r="AB78" s="208">
        <v>2.3355025720546885</v>
      </c>
      <c r="AC78" s="12" t="s">
        <v>1409</v>
      </c>
    </row>
    <row r="79" spans="1:29" hidden="1" x14ac:dyDescent="0.55000000000000004">
      <c r="A79" s="271" t="s">
        <v>208</v>
      </c>
      <c r="B79" s="102" t="str">
        <f t="shared" si="2"/>
        <v>0701100185</v>
      </c>
      <c r="C79" s="19">
        <v>40876413.190000005</v>
      </c>
      <c r="D79" s="19">
        <v>1089912.0600000003</v>
      </c>
      <c r="E79" s="19">
        <v>0</v>
      </c>
      <c r="F79" s="19">
        <v>1089912.0600000003</v>
      </c>
      <c r="G79" s="19">
        <v>4996370.8099999996</v>
      </c>
      <c r="H79" s="19">
        <v>1534913</v>
      </c>
      <c r="I79" s="19">
        <v>1084720</v>
      </c>
      <c r="J79" s="19">
        <v>0</v>
      </c>
      <c r="K79" s="19">
        <v>0</v>
      </c>
      <c r="L79" s="19">
        <v>7616003.8099999996</v>
      </c>
      <c r="M79" s="19">
        <v>8705915.8699999992</v>
      </c>
      <c r="N79" s="438" t="s">
        <v>86</v>
      </c>
      <c r="O79" s="444">
        <v>42643279.049999997</v>
      </c>
      <c r="P79" s="19">
        <v>1073645.3</v>
      </c>
      <c r="Q79" s="19">
        <v>10</v>
      </c>
      <c r="R79" s="19">
        <v>1073655.3</v>
      </c>
      <c r="S79" s="19">
        <v>5712900.620000001</v>
      </c>
      <c r="T79" s="19">
        <v>1475388</v>
      </c>
      <c r="U79" s="19">
        <v>1224252.48</v>
      </c>
      <c r="V79" s="19">
        <v>0</v>
      </c>
      <c r="W79" s="19">
        <v>0</v>
      </c>
      <c r="X79" s="19">
        <v>8412541.1000000015</v>
      </c>
      <c r="Y79" s="19">
        <v>9486196.4000000022</v>
      </c>
      <c r="Z79" s="208">
        <v>-1.4915662094793445</v>
      </c>
      <c r="AA79" s="208">
        <v>10.458730193308583</v>
      </c>
      <c r="AB79" s="208">
        <v>8.9626472579271894</v>
      </c>
      <c r="AC79" s="12" t="s">
        <v>1409</v>
      </c>
    </row>
    <row r="80" spans="1:29" hidden="1" x14ac:dyDescent="0.55000000000000004">
      <c r="A80" s="271" t="s">
        <v>209</v>
      </c>
      <c r="B80" s="102" t="str">
        <f t="shared" si="2"/>
        <v>0701100186</v>
      </c>
      <c r="C80" s="19">
        <v>41589709.940000005</v>
      </c>
      <c r="D80" s="19">
        <v>1707806.9300000002</v>
      </c>
      <c r="E80" s="19">
        <v>0</v>
      </c>
      <c r="F80" s="19">
        <v>1707806.9300000002</v>
      </c>
      <c r="G80" s="19">
        <v>5561909.1100000003</v>
      </c>
      <c r="H80" s="19">
        <v>2299598</v>
      </c>
      <c r="I80" s="19">
        <v>1089428</v>
      </c>
      <c r="J80" s="19">
        <v>0</v>
      </c>
      <c r="K80" s="19">
        <v>0</v>
      </c>
      <c r="L80" s="19">
        <v>8950935.1099999994</v>
      </c>
      <c r="M80" s="19">
        <v>10658742.039999999</v>
      </c>
      <c r="N80" s="438" t="s">
        <v>87</v>
      </c>
      <c r="O80" s="444">
        <v>44130492.860000007</v>
      </c>
      <c r="P80" s="19">
        <v>1639480.9200000006</v>
      </c>
      <c r="Q80" s="19">
        <v>0</v>
      </c>
      <c r="R80" s="19">
        <v>1639480.9200000006</v>
      </c>
      <c r="S80" s="19">
        <v>5350873.38</v>
      </c>
      <c r="T80" s="19">
        <v>2211686</v>
      </c>
      <c r="U80" s="19">
        <v>1181956</v>
      </c>
      <c r="V80" s="19">
        <v>0</v>
      </c>
      <c r="W80" s="19">
        <v>0</v>
      </c>
      <c r="X80" s="19">
        <v>8744515.379999999</v>
      </c>
      <c r="Y80" s="19">
        <v>10383996.299999999</v>
      </c>
      <c r="Z80" s="208">
        <v>-4.0008041189995369</v>
      </c>
      <c r="AA80" s="208">
        <v>-2.3061247508027178</v>
      </c>
      <c r="AB80" s="208">
        <v>-2.5776563403911803</v>
      </c>
      <c r="AC80" s="12" t="s">
        <v>1409</v>
      </c>
    </row>
    <row r="81" spans="1:29" hidden="1" x14ac:dyDescent="0.55000000000000004">
      <c r="A81" s="271" t="s">
        <v>210</v>
      </c>
      <c r="B81" s="102" t="str">
        <f t="shared" si="2"/>
        <v>0701100187</v>
      </c>
      <c r="C81" s="19">
        <v>70385977.340000004</v>
      </c>
      <c r="D81" s="19">
        <v>2178777.4099999997</v>
      </c>
      <c r="E81" s="19">
        <v>3358.26</v>
      </c>
      <c r="F81" s="19">
        <v>2182135.6699999995</v>
      </c>
      <c r="G81" s="19">
        <v>10748283.27</v>
      </c>
      <c r="H81" s="19">
        <v>2755860.46</v>
      </c>
      <c r="I81" s="19">
        <v>1412144</v>
      </c>
      <c r="J81" s="19">
        <v>0</v>
      </c>
      <c r="K81" s="19">
        <v>0</v>
      </c>
      <c r="L81" s="19">
        <v>14916287.73</v>
      </c>
      <c r="M81" s="19">
        <v>17098423.399999999</v>
      </c>
      <c r="N81" s="438" t="s">
        <v>88</v>
      </c>
      <c r="O81" s="444">
        <v>73046108.309999987</v>
      </c>
      <c r="P81" s="19">
        <v>2156587.9700000002</v>
      </c>
      <c r="Q81" s="19">
        <v>0</v>
      </c>
      <c r="R81" s="19">
        <v>2156587.9700000002</v>
      </c>
      <c r="S81" s="19">
        <v>11451452.169999998</v>
      </c>
      <c r="T81" s="19">
        <v>2696955</v>
      </c>
      <c r="U81" s="19">
        <v>1680248.77</v>
      </c>
      <c r="V81" s="19">
        <v>0</v>
      </c>
      <c r="W81" s="19">
        <v>0</v>
      </c>
      <c r="X81" s="19">
        <v>15828655.939999998</v>
      </c>
      <c r="Y81" s="19">
        <v>17985243.909999996</v>
      </c>
      <c r="Z81" s="208">
        <v>-1.1707658855143164</v>
      </c>
      <c r="AA81" s="208">
        <v>6.1165903106375463</v>
      </c>
      <c r="AB81" s="208">
        <v>5.1865630488481056</v>
      </c>
      <c r="AC81" s="12" t="s">
        <v>1409</v>
      </c>
    </row>
    <row r="82" spans="1:29" hidden="1" x14ac:dyDescent="0.55000000000000004">
      <c r="A82" s="271" t="s">
        <v>211</v>
      </c>
      <c r="B82" s="102" t="str">
        <f t="shared" si="2"/>
        <v>0701100188</v>
      </c>
      <c r="C82" s="19">
        <v>40859899.560000002</v>
      </c>
      <c r="D82" s="19">
        <v>1312957.6300000001</v>
      </c>
      <c r="E82" s="19">
        <v>0</v>
      </c>
      <c r="F82" s="19">
        <v>1312957.6300000001</v>
      </c>
      <c r="G82" s="19">
        <v>9389464.0199999977</v>
      </c>
      <c r="H82" s="19">
        <v>2359642.62</v>
      </c>
      <c r="I82" s="19">
        <v>1260638.6200000001</v>
      </c>
      <c r="J82" s="19">
        <v>0</v>
      </c>
      <c r="K82" s="19">
        <v>0</v>
      </c>
      <c r="L82" s="19">
        <v>13009745.259999998</v>
      </c>
      <c r="M82" s="19">
        <v>14322702.889999999</v>
      </c>
      <c r="N82" s="438" t="s">
        <v>89</v>
      </c>
      <c r="O82" s="444">
        <v>42997146.82</v>
      </c>
      <c r="P82" s="19">
        <v>1310373.5999999999</v>
      </c>
      <c r="Q82" s="19">
        <v>0</v>
      </c>
      <c r="R82" s="19">
        <v>1310373.5999999999</v>
      </c>
      <c r="S82" s="19">
        <v>9453378.7199999988</v>
      </c>
      <c r="T82" s="19">
        <v>2310887</v>
      </c>
      <c r="U82" s="19">
        <v>1435767.7000000002</v>
      </c>
      <c r="V82" s="19">
        <v>0</v>
      </c>
      <c r="W82" s="19">
        <v>0</v>
      </c>
      <c r="X82" s="19">
        <v>13200033.419999998</v>
      </c>
      <c r="Y82" s="19">
        <v>14510407.019999998</v>
      </c>
      <c r="Z82" s="208">
        <v>-0.19680985440484172</v>
      </c>
      <c r="AA82" s="208">
        <v>1.4626586162687107</v>
      </c>
      <c r="AB82" s="208">
        <v>1.3105356680340869</v>
      </c>
      <c r="AC82" s="12" t="s">
        <v>1409</v>
      </c>
    </row>
    <row r="83" spans="1:29" hidden="1" x14ac:dyDescent="0.55000000000000004">
      <c r="A83" s="271" t="s">
        <v>212</v>
      </c>
      <c r="B83" s="102" t="str">
        <f t="shared" si="2"/>
        <v>0701100190</v>
      </c>
      <c r="C83" s="19">
        <v>55664030.340000004</v>
      </c>
      <c r="D83" s="19">
        <v>1434731.54</v>
      </c>
      <c r="E83" s="19">
        <v>0</v>
      </c>
      <c r="F83" s="19">
        <v>1434731.54</v>
      </c>
      <c r="G83" s="19">
        <v>7776713.7499999991</v>
      </c>
      <c r="H83" s="19">
        <v>6661479.2000000002</v>
      </c>
      <c r="I83" s="19">
        <v>1167515.3999999999</v>
      </c>
      <c r="J83" s="19">
        <v>0</v>
      </c>
      <c r="K83" s="19">
        <v>0</v>
      </c>
      <c r="L83" s="19">
        <v>15605708.35</v>
      </c>
      <c r="M83" s="19">
        <v>17040439.890000001</v>
      </c>
      <c r="N83" s="438" t="s">
        <v>90</v>
      </c>
      <c r="O83" s="444">
        <v>57298977.330000006</v>
      </c>
      <c r="P83" s="19">
        <v>1434497.5000000002</v>
      </c>
      <c r="Q83" s="19">
        <v>0</v>
      </c>
      <c r="R83" s="19">
        <v>1434497.5000000002</v>
      </c>
      <c r="S83" s="19">
        <v>7915420.5099999988</v>
      </c>
      <c r="T83" s="19">
        <v>6903475.7000000002</v>
      </c>
      <c r="U83" s="19">
        <v>1294190</v>
      </c>
      <c r="V83" s="19">
        <v>0</v>
      </c>
      <c r="W83" s="19">
        <v>0</v>
      </c>
      <c r="X83" s="19">
        <v>16113086.209999999</v>
      </c>
      <c r="Y83" s="19">
        <v>17547583.710000001</v>
      </c>
      <c r="Z83" s="208">
        <v>-1.6312459402670162E-2</v>
      </c>
      <c r="AA83" s="208">
        <v>3.2512324889116577</v>
      </c>
      <c r="AB83" s="208">
        <v>2.9761192978217199</v>
      </c>
      <c r="AC83" s="12" t="s">
        <v>1409</v>
      </c>
    </row>
    <row r="84" spans="1:29" hidden="1" x14ac:dyDescent="0.55000000000000004">
      <c r="A84" s="271" t="s">
        <v>423</v>
      </c>
      <c r="B84" s="102" t="str">
        <f t="shared" si="2"/>
        <v>0701100197</v>
      </c>
      <c r="C84" s="19">
        <v>27929201.450000003</v>
      </c>
      <c r="D84" s="19">
        <v>1277598.44</v>
      </c>
      <c r="E84" s="19">
        <v>7807.62</v>
      </c>
      <c r="F84" s="19">
        <v>1285406.06</v>
      </c>
      <c r="G84" s="19">
        <v>5118943.9300000016</v>
      </c>
      <c r="H84" s="19">
        <v>1535435</v>
      </c>
      <c r="I84" s="19">
        <v>1132985</v>
      </c>
      <c r="J84" s="19">
        <v>0</v>
      </c>
      <c r="K84" s="19">
        <v>0</v>
      </c>
      <c r="L84" s="19">
        <v>7787363.9300000016</v>
      </c>
      <c r="M84" s="19">
        <v>9072769.9900000021</v>
      </c>
      <c r="N84" s="438" t="s">
        <v>424</v>
      </c>
      <c r="O84" s="444">
        <v>25970048.34</v>
      </c>
      <c r="P84" s="19">
        <v>1611574.9799999993</v>
      </c>
      <c r="Q84" s="19">
        <v>0</v>
      </c>
      <c r="R84" s="19">
        <v>1611574.9799999993</v>
      </c>
      <c r="S84" s="19">
        <v>4905053.6399999987</v>
      </c>
      <c r="T84" s="19">
        <v>1738112</v>
      </c>
      <c r="U84" s="19">
        <v>1366514</v>
      </c>
      <c r="V84" s="19">
        <v>0</v>
      </c>
      <c r="W84" s="19">
        <v>0</v>
      </c>
      <c r="X84" s="19">
        <v>8009679.6399999987</v>
      </c>
      <c r="Y84" s="19">
        <v>9621254.6199999973</v>
      </c>
      <c r="Z84" s="208">
        <v>25.374776901238445</v>
      </c>
      <c r="AA84" s="208">
        <v>2.854826254408751</v>
      </c>
      <c r="AB84" s="208">
        <v>6.0453933099211641</v>
      </c>
      <c r="AC84" s="12" t="s">
        <v>1409</v>
      </c>
    </row>
    <row r="85" spans="1:29" hidden="1" x14ac:dyDescent="0.55000000000000004">
      <c r="A85" s="271"/>
      <c r="B85" s="102" t="str">
        <f t="shared" si="2"/>
        <v>0701100</v>
      </c>
      <c r="C85" s="19"/>
      <c r="D85" s="19"/>
      <c r="E85" s="19"/>
      <c r="F85" s="19"/>
      <c r="G85" s="19"/>
      <c r="H85" s="19"/>
      <c r="I85" s="19"/>
      <c r="J85" s="19"/>
      <c r="K85" s="19"/>
      <c r="L85" s="19"/>
      <c r="M85" s="19"/>
      <c r="N85" s="438"/>
      <c r="O85" s="444"/>
      <c r="P85" s="19"/>
      <c r="Q85" s="19"/>
      <c r="R85" s="19"/>
      <c r="S85" s="19"/>
      <c r="T85" s="19"/>
      <c r="U85" s="19"/>
      <c r="V85" s="19"/>
      <c r="W85" s="19"/>
      <c r="X85" s="19"/>
      <c r="Y85" s="19"/>
      <c r="Z85" s="208"/>
      <c r="AA85" s="208"/>
      <c r="AB85" s="208"/>
      <c r="AC85" s="12" t="s">
        <v>1409</v>
      </c>
    </row>
    <row r="86" spans="1:29" hidden="1" x14ac:dyDescent="0.55000000000000004">
      <c r="A86" s="270" t="s">
        <v>1210</v>
      </c>
      <c r="B86" s="102" t="str">
        <f t="shared" si="2"/>
        <v>0701100นย์</v>
      </c>
      <c r="C86" s="47">
        <v>2767103.7</v>
      </c>
      <c r="D86" s="47">
        <v>532127.72</v>
      </c>
      <c r="E86" s="47">
        <v>0</v>
      </c>
      <c r="F86" s="47">
        <v>532127.72</v>
      </c>
      <c r="G86" s="47">
        <v>930277.5199999999</v>
      </c>
      <c r="H86" s="47">
        <v>671311</v>
      </c>
      <c r="I86" s="47">
        <v>97360</v>
      </c>
      <c r="J86" s="47">
        <v>0</v>
      </c>
      <c r="K86" s="47">
        <v>0</v>
      </c>
      <c r="L86" s="47">
        <v>1698948.52</v>
      </c>
      <c r="M86" s="47">
        <v>2231076.2400000002</v>
      </c>
      <c r="N86" s="438" t="s">
        <v>91</v>
      </c>
      <c r="O86" s="443">
        <v>3342656.7</v>
      </c>
      <c r="P86" s="47">
        <v>526009.59999999893</v>
      </c>
      <c r="Q86" s="47">
        <v>2715.92</v>
      </c>
      <c r="R86" s="47">
        <v>528725.51999999897</v>
      </c>
      <c r="S86" s="47">
        <v>996963.85</v>
      </c>
      <c r="T86" s="47">
        <v>700182</v>
      </c>
      <c r="U86" s="47">
        <v>100538</v>
      </c>
      <c r="V86" s="47">
        <v>0</v>
      </c>
      <c r="W86" s="47">
        <v>0</v>
      </c>
      <c r="X86" s="47">
        <v>1797683.85</v>
      </c>
      <c r="Y86" s="47">
        <v>2326409.3699999992</v>
      </c>
      <c r="Z86" s="208">
        <v>-0.63935778425544176</v>
      </c>
      <c r="AA86" s="208">
        <v>5.8115551376447874</v>
      </c>
      <c r="AB86" s="208">
        <v>4.272966037234073</v>
      </c>
      <c r="AC86" s="12" t="s">
        <v>1409</v>
      </c>
    </row>
    <row r="87" spans="1:29" hidden="1" x14ac:dyDescent="0.55000000000000004">
      <c r="A87" s="271" t="s">
        <v>1211</v>
      </c>
      <c r="B87" s="102" t="str">
        <f t="shared" si="2"/>
        <v>0701100048</v>
      </c>
      <c r="C87" s="19">
        <v>2767103.7</v>
      </c>
      <c r="D87" s="19">
        <v>532127.72</v>
      </c>
      <c r="E87" s="19">
        <v>0</v>
      </c>
      <c r="F87" s="19">
        <v>532127.72</v>
      </c>
      <c r="G87" s="19">
        <v>930277.5199999999</v>
      </c>
      <c r="H87" s="19">
        <v>671311</v>
      </c>
      <c r="I87" s="19">
        <v>97360</v>
      </c>
      <c r="J87" s="19">
        <v>0</v>
      </c>
      <c r="K87" s="19">
        <v>0</v>
      </c>
      <c r="L87" s="19">
        <v>1698948.52</v>
      </c>
      <c r="M87" s="19">
        <v>2231076.2400000002</v>
      </c>
      <c r="N87" s="438" t="s">
        <v>103</v>
      </c>
      <c r="O87" s="444">
        <v>3342656.7</v>
      </c>
      <c r="P87" s="19">
        <v>526009.59999999893</v>
      </c>
      <c r="Q87" s="19">
        <v>2715.92</v>
      </c>
      <c r="R87" s="19">
        <v>528725.51999999897</v>
      </c>
      <c r="S87" s="19">
        <v>996963.85</v>
      </c>
      <c r="T87" s="19">
        <v>700182</v>
      </c>
      <c r="U87" s="19">
        <v>100538</v>
      </c>
      <c r="V87" s="19">
        <v>0</v>
      </c>
      <c r="W87" s="19">
        <v>0</v>
      </c>
      <c r="X87" s="19">
        <v>1797683.85</v>
      </c>
      <c r="Y87" s="19">
        <v>2326409.3699999992</v>
      </c>
      <c r="Z87" s="208">
        <v>-0.63935778425544176</v>
      </c>
      <c r="AA87" s="208">
        <v>5.8115551376447874</v>
      </c>
      <c r="AB87" s="208">
        <v>4.272966037234073</v>
      </c>
      <c r="AC87" s="12" t="s">
        <v>1409</v>
      </c>
    </row>
    <row r="88" spans="1:29" hidden="1" x14ac:dyDescent="0.55000000000000004">
      <c r="A88" s="273"/>
      <c r="B88" s="102" t="str">
        <f t="shared" si="2"/>
        <v>0701100</v>
      </c>
      <c r="C88" s="19"/>
      <c r="D88" s="19"/>
      <c r="E88" s="19"/>
      <c r="F88" s="19"/>
      <c r="G88" s="19"/>
      <c r="H88" s="19"/>
      <c r="I88" s="19"/>
      <c r="J88" s="19"/>
      <c r="K88" s="19"/>
      <c r="L88" s="19"/>
      <c r="M88" s="19"/>
      <c r="N88" s="438"/>
      <c r="O88" s="444"/>
      <c r="P88" s="19"/>
      <c r="Q88" s="19"/>
      <c r="R88" s="19"/>
      <c r="S88" s="19"/>
      <c r="T88" s="19"/>
      <c r="U88" s="19"/>
      <c r="V88" s="19"/>
      <c r="W88" s="19"/>
      <c r="X88" s="19"/>
      <c r="Y88" s="19"/>
      <c r="Z88" s="208"/>
      <c r="AA88" s="208"/>
      <c r="AB88" s="208"/>
      <c r="AC88" s="12" t="s">
        <v>1409</v>
      </c>
    </row>
    <row r="89" spans="1:29" hidden="1" x14ac:dyDescent="0.55000000000000004">
      <c r="A89" s="281" t="s">
        <v>1212</v>
      </c>
      <c r="B89" s="102" t="str">
        <f t="shared" si="2"/>
        <v>0701100นย์</v>
      </c>
      <c r="C89" s="47">
        <v>7811144.8199999994</v>
      </c>
      <c r="D89" s="47">
        <v>781148.5</v>
      </c>
      <c r="E89" s="47">
        <v>0</v>
      </c>
      <c r="F89" s="47">
        <v>781148.5</v>
      </c>
      <c r="G89" s="47">
        <v>2097464.2800000003</v>
      </c>
      <c r="H89" s="47">
        <v>960193</v>
      </c>
      <c r="I89" s="47">
        <v>327736</v>
      </c>
      <c r="J89" s="47">
        <v>115700</v>
      </c>
      <c r="K89" s="47">
        <v>0</v>
      </c>
      <c r="L89" s="47">
        <v>3501093.2800000003</v>
      </c>
      <c r="M89" s="47">
        <v>4282241.78</v>
      </c>
      <c r="N89" s="438" t="s">
        <v>101</v>
      </c>
      <c r="O89" s="443">
        <v>7974184.6599999992</v>
      </c>
      <c r="P89" s="47">
        <v>637589.02</v>
      </c>
      <c r="Q89" s="47">
        <v>9</v>
      </c>
      <c r="R89" s="47">
        <v>637598.02</v>
      </c>
      <c r="S89" s="47">
        <v>1903206.2999999998</v>
      </c>
      <c r="T89" s="47">
        <v>1127638</v>
      </c>
      <c r="U89" s="47">
        <v>394308.13</v>
      </c>
      <c r="V89" s="47">
        <v>0</v>
      </c>
      <c r="W89" s="47">
        <v>8317.76</v>
      </c>
      <c r="X89" s="47">
        <v>3433470.19</v>
      </c>
      <c r="Y89" s="47">
        <v>4071068.21</v>
      </c>
      <c r="Z89" s="208">
        <v>-18.376848960216908</v>
      </c>
      <c r="AA89" s="208">
        <v>-1.9314849560363703</v>
      </c>
      <c r="AB89" s="208">
        <v>-4.9313789563745809</v>
      </c>
      <c r="AC89" s="12" t="s">
        <v>1409</v>
      </c>
    </row>
    <row r="90" spans="1:29" hidden="1" x14ac:dyDescent="0.55000000000000004">
      <c r="A90" s="271" t="s">
        <v>1213</v>
      </c>
      <c r="B90" s="102" t="str">
        <f t="shared" si="2"/>
        <v>0701100042</v>
      </c>
      <c r="C90" s="19">
        <v>4197043.5999999996</v>
      </c>
      <c r="D90" s="19">
        <v>477290.58999999997</v>
      </c>
      <c r="E90" s="19">
        <v>0</v>
      </c>
      <c r="F90" s="19">
        <v>477290.58999999997</v>
      </c>
      <c r="G90" s="19">
        <v>1055382.05</v>
      </c>
      <c r="H90" s="19">
        <v>394456</v>
      </c>
      <c r="I90" s="19">
        <v>163384</v>
      </c>
      <c r="J90" s="19">
        <v>115700</v>
      </c>
      <c r="K90" s="19">
        <v>0</v>
      </c>
      <c r="L90" s="19">
        <v>1728922.05</v>
      </c>
      <c r="M90" s="19">
        <v>2206212.64</v>
      </c>
      <c r="N90" s="438" t="s">
        <v>100</v>
      </c>
      <c r="O90" s="444">
        <v>4339467.459999999</v>
      </c>
      <c r="P90" s="19">
        <v>380166.23000000004</v>
      </c>
      <c r="Q90" s="19">
        <v>0</v>
      </c>
      <c r="R90" s="19">
        <v>380166.23000000004</v>
      </c>
      <c r="S90" s="19">
        <v>1155735.93</v>
      </c>
      <c r="T90" s="19">
        <v>298288</v>
      </c>
      <c r="U90" s="19">
        <v>155168</v>
      </c>
      <c r="V90" s="19">
        <v>0</v>
      </c>
      <c r="W90" s="19">
        <v>8317.76</v>
      </c>
      <c r="X90" s="19">
        <v>1617509.69</v>
      </c>
      <c r="Y90" s="19">
        <v>1997675.92</v>
      </c>
      <c r="Z90" s="208">
        <v>-20.349104305618081</v>
      </c>
      <c r="AA90" s="208">
        <v>-6.4440360396814942</v>
      </c>
      <c r="AB90" s="208">
        <v>-9.4522493534440191</v>
      </c>
      <c r="AC90" s="12" t="s">
        <v>1409</v>
      </c>
    </row>
    <row r="91" spans="1:29" hidden="1" x14ac:dyDescent="0.55000000000000004">
      <c r="A91" s="271" t="s">
        <v>1214</v>
      </c>
      <c r="B91" s="102" t="str">
        <f t="shared" si="2"/>
        <v>0701100072</v>
      </c>
      <c r="C91" s="19">
        <v>3614101.2199999997</v>
      </c>
      <c r="D91" s="19">
        <v>303857.90999999997</v>
      </c>
      <c r="E91" s="19">
        <v>0</v>
      </c>
      <c r="F91" s="19">
        <v>303857.90999999997</v>
      </c>
      <c r="G91" s="19">
        <v>1042082.2300000001</v>
      </c>
      <c r="H91" s="19">
        <v>565737</v>
      </c>
      <c r="I91" s="19">
        <v>164352</v>
      </c>
      <c r="J91" s="19">
        <v>0</v>
      </c>
      <c r="K91" s="19">
        <v>0</v>
      </c>
      <c r="L91" s="19">
        <v>1772171.23</v>
      </c>
      <c r="M91" s="19">
        <v>2076029.14</v>
      </c>
      <c r="N91" s="438" t="s">
        <v>99</v>
      </c>
      <c r="O91" s="444">
        <v>3634717.2</v>
      </c>
      <c r="P91" s="19">
        <v>257422.78999999992</v>
      </c>
      <c r="Q91" s="19">
        <v>9</v>
      </c>
      <c r="R91" s="19">
        <v>257431.78999999992</v>
      </c>
      <c r="S91" s="19">
        <v>747470.36999999988</v>
      </c>
      <c r="T91" s="19">
        <v>829350</v>
      </c>
      <c r="U91" s="19">
        <v>239140.13</v>
      </c>
      <c r="V91" s="19">
        <v>0</v>
      </c>
      <c r="W91" s="19">
        <v>0</v>
      </c>
      <c r="X91" s="19">
        <v>1815960.5</v>
      </c>
      <c r="Y91" s="19">
        <v>2073392.29</v>
      </c>
      <c r="Z91" s="208">
        <v>-15.278891373932</v>
      </c>
      <c r="AA91" s="208">
        <v>2.470938996114953</v>
      </c>
      <c r="AB91" s="208">
        <v>-0.12701411310632471</v>
      </c>
      <c r="AC91" s="12" t="s">
        <v>1409</v>
      </c>
    </row>
    <row r="92" spans="1:29" hidden="1" x14ac:dyDescent="0.55000000000000004">
      <c r="A92" s="273"/>
      <c r="B92" s="102" t="str">
        <f t="shared" si="2"/>
        <v>0701100</v>
      </c>
      <c r="C92" s="19"/>
      <c r="D92" s="19"/>
      <c r="E92" s="19"/>
      <c r="F92" s="19"/>
      <c r="G92" s="19"/>
      <c r="H92" s="19"/>
      <c r="I92" s="19"/>
      <c r="J92" s="19"/>
      <c r="K92" s="19"/>
      <c r="L92" s="19"/>
      <c r="M92" s="19"/>
      <c r="N92" s="438"/>
      <c r="O92" s="444"/>
      <c r="P92" s="19"/>
      <c r="Q92" s="19"/>
      <c r="R92" s="19"/>
      <c r="S92" s="19"/>
      <c r="T92" s="19"/>
      <c r="U92" s="19"/>
      <c r="V92" s="19"/>
      <c r="W92" s="19"/>
      <c r="X92" s="19"/>
      <c r="Y92" s="19"/>
      <c r="Z92" s="208"/>
      <c r="AA92" s="208"/>
      <c r="AB92" s="208"/>
      <c r="AC92" s="12" t="s">
        <v>1409</v>
      </c>
    </row>
    <row r="93" spans="1:29" hidden="1" x14ac:dyDescent="0.55000000000000004">
      <c r="A93" s="281" t="s">
        <v>1215</v>
      </c>
      <c r="B93" s="102" t="str">
        <f t="shared" si="2"/>
        <v>0701100นย์</v>
      </c>
      <c r="C93" s="47">
        <v>6492920.7000000002</v>
      </c>
      <c r="D93" s="47">
        <v>1599461.58</v>
      </c>
      <c r="E93" s="47">
        <v>3</v>
      </c>
      <c r="F93" s="47">
        <v>1599464.58</v>
      </c>
      <c r="G93" s="47">
        <v>3291379.1999999997</v>
      </c>
      <c r="H93" s="47">
        <v>200190</v>
      </c>
      <c r="I93" s="47">
        <v>353170.3</v>
      </c>
      <c r="J93" s="47">
        <v>0</v>
      </c>
      <c r="K93" s="47">
        <v>0</v>
      </c>
      <c r="L93" s="47">
        <v>3844739.5</v>
      </c>
      <c r="M93" s="47">
        <v>5444204.0800000001</v>
      </c>
      <c r="N93" s="438" t="s">
        <v>97</v>
      </c>
      <c r="O93" s="443">
        <v>7056870.04</v>
      </c>
      <c r="P93" s="47">
        <v>1613100.7499999998</v>
      </c>
      <c r="Q93" s="47">
        <v>0</v>
      </c>
      <c r="R93" s="47">
        <v>1613100.7499999998</v>
      </c>
      <c r="S93" s="47">
        <v>3843123.63</v>
      </c>
      <c r="T93" s="47">
        <v>59410</v>
      </c>
      <c r="U93" s="47">
        <v>480417</v>
      </c>
      <c r="V93" s="47">
        <v>0</v>
      </c>
      <c r="W93" s="47">
        <v>0</v>
      </c>
      <c r="X93" s="47">
        <v>4382950.63</v>
      </c>
      <c r="Y93" s="47">
        <v>5996051.3799999999</v>
      </c>
      <c r="Z93" s="208">
        <v>0.85254591883489483</v>
      </c>
      <c r="AA93" s="208">
        <v>13.998637098820346</v>
      </c>
      <c r="AB93" s="208">
        <v>10.136418324714967</v>
      </c>
      <c r="AC93" s="12" t="s">
        <v>1409</v>
      </c>
    </row>
    <row r="94" spans="1:29" hidden="1" x14ac:dyDescent="0.55000000000000004">
      <c r="A94" s="272" t="s">
        <v>1216</v>
      </c>
      <c r="B94" s="102" t="str">
        <f t="shared" si="2"/>
        <v>0701100085</v>
      </c>
      <c r="C94" s="19">
        <v>3446292</v>
      </c>
      <c r="D94" s="19">
        <v>826770.76</v>
      </c>
      <c r="E94" s="19">
        <v>3</v>
      </c>
      <c r="F94" s="19">
        <v>826773.76</v>
      </c>
      <c r="G94" s="19">
        <v>1645471.9599999997</v>
      </c>
      <c r="H94" s="19">
        <v>120440</v>
      </c>
      <c r="I94" s="19">
        <v>226562.3</v>
      </c>
      <c r="J94" s="19">
        <v>0</v>
      </c>
      <c r="K94" s="19">
        <v>0</v>
      </c>
      <c r="L94" s="19">
        <v>1992474.2599999998</v>
      </c>
      <c r="M94" s="19">
        <v>2819248.0199999996</v>
      </c>
      <c r="N94" s="438" t="s">
        <v>96</v>
      </c>
      <c r="O94" s="444">
        <v>3091883.34</v>
      </c>
      <c r="P94" s="19">
        <v>835158.61999999988</v>
      </c>
      <c r="Q94" s="19">
        <v>0</v>
      </c>
      <c r="R94" s="19">
        <v>835158.61999999988</v>
      </c>
      <c r="S94" s="19">
        <v>1399967.0799999998</v>
      </c>
      <c r="T94" s="19">
        <v>17400</v>
      </c>
      <c r="U94" s="19">
        <v>290859</v>
      </c>
      <c r="V94" s="19">
        <v>0</v>
      </c>
      <c r="W94" s="19">
        <v>0</v>
      </c>
      <c r="X94" s="19">
        <v>1708226.0799999998</v>
      </c>
      <c r="Y94" s="19">
        <v>2543384.6999999997</v>
      </c>
      <c r="Z94" s="208">
        <v>1.0141661970500695</v>
      </c>
      <c r="AA94" s="208">
        <v>-14.266090443748064</v>
      </c>
      <c r="AB94" s="208">
        <v>-9.7849964970446237</v>
      </c>
      <c r="AC94" s="12" t="s">
        <v>1409</v>
      </c>
    </row>
    <row r="95" spans="1:29" x14ac:dyDescent="0.55000000000000004">
      <c r="A95" s="271" t="s">
        <v>1217</v>
      </c>
      <c r="B95" s="455" t="str">
        <f t="shared" si="2"/>
        <v>0701100090</v>
      </c>
      <c r="C95" s="19">
        <v>3046628.7</v>
      </c>
      <c r="D95" s="19">
        <v>772690.82</v>
      </c>
      <c r="E95" s="19">
        <v>0</v>
      </c>
      <c r="F95" s="19">
        <v>772690.82</v>
      </c>
      <c r="G95" s="19">
        <v>1645907.24</v>
      </c>
      <c r="H95" s="19">
        <v>79750</v>
      </c>
      <c r="I95" s="19">
        <v>126608</v>
      </c>
      <c r="J95" s="19">
        <v>0</v>
      </c>
      <c r="K95" s="19">
        <v>0</v>
      </c>
      <c r="L95" s="19">
        <v>1852265.24</v>
      </c>
      <c r="M95" s="19">
        <v>2624956.06</v>
      </c>
      <c r="N95" s="438" t="s">
        <v>95</v>
      </c>
      <c r="O95" s="444">
        <v>3964986.7</v>
      </c>
      <c r="P95" s="19">
        <v>777942.12999999989</v>
      </c>
      <c r="Q95" s="19">
        <v>0</v>
      </c>
      <c r="R95" s="19">
        <v>777942.12999999989</v>
      </c>
      <c r="S95" s="19">
        <v>2443156.5500000003</v>
      </c>
      <c r="T95" s="19">
        <v>42010</v>
      </c>
      <c r="U95" s="19">
        <v>189558</v>
      </c>
      <c r="V95" s="19">
        <v>0</v>
      </c>
      <c r="W95" s="19">
        <v>0</v>
      </c>
      <c r="X95" s="19">
        <v>2674724.5500000003</v>
      </c>
      <c r="Y95" s="19">
        <v>3452666.68</v>
      </c>
      <c r="Z95" s="208">
        <v>0.67961335427796854</v>
      </c>
      <c r="AA95" s="208">
        <v>44.40289070047011</v>
      </c>
      <c r="AB95" s="208">
        <v>31.532360964548875</v>
      </c>
      <c r="AC95" s="12" t="s">
        <v>1409</v>
      </c>
    </row>
    <row r="96" spans="1:29" hidden="1" x14ac:dyDescent="0.55000000000000004">
      <c r="A96" s="273"/>
      <c r="B96" s="102" t="str">
        <f t="shared" si="2"/>
        <v>0701100</v>
      </c>
      <c r="C96" s="19"/>
      <c r="D96" s="19"/>
      <c r="E96" s="19"/>
      <c r="F96" s="19"/>
      <c r="G96" s="19"/>
      <c r="H96" s="19"/>
      <c r="I96" s="19"/>
      <c r="J96" s="19"/>
      <c r="K96" s="19"/>
      <c r="L96" s="19"/>
      <c r="M96" s="19"/>
      <c r="N96" s="438"/>
      <c r="O96" s="444"/>
      <c r="P96" s="19"/>
      <c r="Q96" s="19"/>
      <c r="R96" s="19"/>
      <c r="S96" s="19"/>
      <c r="T96" s="19"/>
      <c r="U96" s="19"/>
      <c r="V96" s="19"/>
      <c r="W96" s="19"/>
      <c r="X96" s="19"/>
      <c r="Y96" s="19"/>
      <c r="Z96" s="208"/>
      <c r="AA96" s="208"/>
      <c r="AB96" s="208"/>
      <c r="AC96" s="12" t="s">
        <v>1409</v>
      </c>
    </row>
    <row r="97" spans="1:29" hidden="1" x14ac:dyDescent="0.55000000000000004">
      <c r="A97" s="280" t="s">
        <v>1218</v>
      </c>
      <c r="B97" s="102" t="str">
        <f t="shared" si="2"/>
        <v>0701100นย์</v>
      </c>
      <c r="C97" s="47">
        <v>40698173.329999998</v>
      </c>
      <c r="D97" s="47">
        <v>4983963.99</v>
      </c>
      <c r="E97" s="47">
        <v>250.23</v>
      </c>
      <c r="F97" s="47">
        <v>4984214.2200000007</v>
      </c>
      <c r="G97" s="47">
        <v>23051516.529999997</v>
      </c>
      <c r="H97" s="47">
        <v>632183.5</v>
      </c>
      <c r="I97" s="47">
        <v>2461541.75</v>
      </c>
      <c r="J97" s="47">
        <v>0</v>
      </c>
      <c r="K97" s="47">
        <v>0</v>
      </c>
      <c r="L97" s="47">
        <v>26145241.779999997</v>
      </c>
      <c r="M97" s="47">
        <v>31129456</v>
      </c>
      <c r="N97" s="438" t="s">
        <v>93</v>
      </c>
      <c r="O97" s="443">
        <v>40139199.329999998</v>
      </c>
      <c r="P97" s="47">
        <v>6755758.8700000001</v>
      </c>
      <c r="Q97" s="47">
        <v>24</v>
      </c>
      <c r="R97" s="47">
        <v>6755782.8700000001</v>
      </c>
      <c r="S97" s="47">
        <v>23088114.179999996</v>
      </c>
      <c r="T97" s="47">
        <v>636715.42999999993</v>
      </c>
      <c r="U97" s="47">
        <v>2518595.7000000002</v>
      </c>
      <c r="V97" s="47">
        <v>0</v>
      </c>
      <c r="W97" s="47">
        <v>0</v>
      </c>
      <c r="X97" s="47">
        <v>26243425.309999999</v>
      </c>
      <c r="Y97" s="47">
        <v>32999208.18</v>
      </c>
      <c r="Z97" s="208">
        <v>35.543589657348221</v>
      </c>
      <c r="AA97" s="208">
        <v>0.37553116098971184</v>
      </c>
      <c r="AB97" s="208">
        <v>6.0063760189063364</v>
      </c>
      <c r="AC97" s="12" t="s">
        <v>1409</v>
      </c>
    </row>
    <row r="98" spans="1:29" hidden="1" x14ac:dyDescent="0.55000000000000004">
      <c r="A98" s="271" t="s">
        <v>1607</v>
      </c>
      <c r="B98" s="102" t="str">
        <f t="shared" si="2"/>
        <v>0701100043</v>
      </c>
      <c r="C98" s="19">
        <v>3349400.37</v>
      </c>
      <c r="D98" s="19">
        <v>1334814.3700000001</v>
      </c>
      <c r="E98" s="19">
        <v>1</v>
      </c>
      <c r="F98" s="19">
        <v>1334815.3700000001</v>
      </c>
      <c r="G98" s="19">
        <v>2507070</v>
      </c>
      <c r="H98" s="19">
        <v>20914</v>
      </c>
      <c r="I98" s="19">
        <v>296765</v>
      </c>
      <c r="J98" s="19">
        <v>0</v>
      </c>
      <c r="K98" s="19">
        <v>0</v>
      </c>
      <c r="L98" s="19">
        <v>2824749</v>
      </c>
      <c r="M98" s="19">
        <v>4159564.37</v>
      </c>
      <c r="N98" s="438" t="s">
        <v>92</v>
      </c>
      <c r="O98" s="444">
        <v>3033403.3100000005</v>
      </c>
      <c r="P98" s="19">
        <v>947873.32</v>
      </c>
      <c r="Q98" s="19">
        <v>0</v>
      </c>
      <c r="R98" s="19">
        <v>947873.32</v>
      </c>
      <c r="S98" s="19">
        <v>2535242.3499999996</v>
      </c>
      <c r="T98" s="19">
        <v>37758</v>
      </c>
      <c r="U98" s="19">
        <v>295668</v>
      </c>
      <c r="V98" s="19">
        <v>0</v>
      </c>
      <c r="W98" s="19">
        <v>0</v>
      </c>
      <c r="X98" s="19">
        <v>2868668.3499999996</v>
      </c>
      <c r="Y98" s="19">
        <v>3816541.6699999995</v>
      </c>
      <c r="Z98" s="208">
        <v>-28.988432310305217</v>
      </c>
      <c r="AA98" s="208">
        <v>1.5548054004090144</v>
      </c>
      <c r="AB98" s="208">
        <v>-8.2466015545757898</v>
      </c>
      <c r="AC98" s="12" t="s">
        <v>1409</v>
      </c>
    </row>
    <row r="99" spans="1:29" x14ac:dyDescent="0.55000000000000004">
      <c r="A99" s="271" t="s">
        <v>1220</v>
      </c>
      <c r="B99" s="455" t="str">
        <f t="shared" si="2"/>
        <v>0701100051</v>
      </c>
      <c r="C99" s="19">
        <v>3957489.12</v>
      </c>
      <c r="D99" s="19">
        <v>429459.48000000004</v>
      </c>
      <c r="E99" s="19">
        <v>0</v>
      </c>
      <c r="F99" s="19">
        <v>429459.48000000004</v>
      </c>
      <c r="G99" s="19">
        <v>3276095.2099999995</v>
      </c>
      <c r="H99" s="19">
        <v>38990</v>
      </c>
      <c r="I99" s="19">
        <v>263052.5</v>
      </c>
      <c r="J99" s="19">
        <v>0</v>
      </c>
      <c r="K99" s="19">
        <v>0</v>
      </c>
      <c r="L99" s="19">
        <v>3578137.7099999995</v>
      </c>
      <c r="M99" s="19">
        <v>4007597.1899999995</v>
      </c>
      <c r="N99" s="438"/>
      <c r="O99" s="444">
        <v>3963616.6799999997</v>
      </c>
      <c r="P99" s="19">
        <v>2300447.65</v>
      </c>
      <c r="Q99" s="19">
        <v>0</v>
      </c>
      <c r="R99" s="19">
        <v>2300447.65</v>
      </c>
      <c r="S99" s="19">
        <v>3372409.7399999993</v>
      </c>
      <c r="T99" s="19">
        <v>12200</v>
      </c>
      <c r="U99" s="19">
        <v>322232</v>
      </c>
      <c r="V99" s="19">
        <v>0</v>
      </c>
      <c r="W99" s="19">
        <v>0</v>
      </c>
      <c r="X99" s="19">
        <v>3706841.7399999993</v>
      </c>
      <c r="Y99" s="19">
        <v>6007289.3899999987</v>
      </c>
      <c r="Z99" s="208">
        <v>435.66116412193293</v>
      </c>
      <c r="AA99" s="208">
        <v>3.5969557471280167</v>
      </c>
      <c r="AB99" s="208">
        <v>49.897534737017807</v>
      </c>
      <c r="AC99" s="12" t="s">
        <v>1409</v>
      </c>
    </row>
    <row r="100" spans="1:29" hidden="1" x14ac:dyDescent="0.55000000000000004">
      <c r="A100" s="271" t="s">
        <v>1221</v>
      </c>
      <c r="B100" s="102" t="str">
        <f t="shared" si="2"/>
        <v>0701100054</v>
      </c>
      <c r="C100" s="19">
        <v>5932075</v>
      </c>
      <c r="D100" s="19">
        <v>310912.48000000004</v>
      </c>
      <c r="E100" s="19">
        <v>7</v>
      </c>
      <c r="F100" s="19">
        <v>310919.48000000004</v>
      </c>
      <c r="G100" s="19">
        <v>2699146.04</v>
      </c>
      <c r="H100" s="19">
        <v>117437</v>
      </c>
      <c r="I100" s="19">
        <v>177778.5</v>
      </c>
      <c r="J100" s="19">
        <v>0</v>
      </c>
      <c r="K100" s="19">
        <v>0</v>
      </c>
      <c r="L100" s="19">
        <v>2994361.54</v>
      </c>
      <c r="M100" s="19">
        <v>3305281.02</v>
      </c>
      <c r="N100" s="438" t="s">
        <v>104</v>
      </c>
      <c r="O100" s="444">
        <v>5173230.2499999991</v>
      </c>
      <c r="P100" s="19">
        <v>395680.81999999989</v>
      </c>
      <c r="Q100" s="19">
        <v>0</v>
      </c>
      <c r="R100" s="19">
        <v>395680.81999999989</v>
      </c>
      <c r="S100" s="19">
        <v>2385678.73</v>
      </c>
      <c r="T100" s="19">
        <v>97023</v>
      </c>
      <c r="U100" s="19">
        <v>153384</v>
      </c>
      <c r="V100" s="19">
        <v>0</v>
      </c>
      <c r="W100" s="19">
        <v>0</v>
      </c>
      <c r="X100" s="19">
        <v>2636085.73</v>
      </c>
      <c r="Y100" s="19">
        <v>3031766.55</v>
      </c>
      <c r="Z100" s="208">
        <v>27.261508349364227</v>
      </c>
      <c r="AA100" s="208">
        <v>-11.965015086321209</v>
      </c>
      <c r="AB100" s="208">
        <v>-8.275074595623952</v>
      </c>
      <c r="AC100" s="12" t="s">
        <v>1409</v>
      </c>
    </row>
    <row r="101" spans="1:29" hidden="1" x14ac:dyDescent="0.55000000000000004">
      <c r="A101" s="271" t="s">
        <v>1222</v>
      </c>
      <c r="B101" s="102" t="str">
        <f t="shared" si="2"/>
        <v>0701100060</v>
      </c>
      <c r="C101" s="19">
        <v>4650567.4000000004</v>
      </c>
      <c r="D101" s="19">
        <v>296311.29000000004</v>
      </c>
      <c r="E101" s="19">
        <v>4</v>
      </c>
      <c r="F101" s="19">
        <v>296315.29000000004</v>
      </c>
      <c r="G101" s="19">
        <v>2600061.85</v>
      </c>
      <c r="H101" s="19">
        <v>19840</v>
      </c>
      <c r="I101" s="19">
        <v>333014.46999999997</v>
      </c>
      <c r="J101" s="19">
        <v>0</v>
      </c>
      <c r="K101" s="19">
        <v>0</v>
      </c>
      <c r="L101" s="19">
        <v>2952916.3200000003</v>
      </c>
      <c r="M101" s="19">
        <v>3249231.6100000003</v>
      </c>
      <c r="N101" s="438" t="s">
        <v>404</v>
      </c>
      <c r="O101" s="444">
        <v>5321225.9000000004</v>
      </c>
      <c r="P101" s="19">
        <v>303079.16000000003</v>
      </c>
      <c r="Q101" s="19">
        <v>17</v>
      </c>
      <c r="R101" s="19">
        <v>303096.16000000003</v>
      </c>
      <c r="S101" s="19">
        <v>2543521.7999999993</v>
      </c>
      <c r="T101" s="19">
        <v>104240</v>
      </c>
      <c r="U101" s="19">
        <v>326690</v>
      </c>
      <c r="V101" s="19">
        <v>0</v>
      </c>
      <c r="W101" s="19">
        <v>0</v>
      </c>
      <c r="X101" s="19">
        <v>2974451.7999999993</v>
      </c>
      <c r="Y101" s="19">
        <v>3277547.9599999995</v>
      </c>
      <c r="Z101" s="208">
        <v>2.2883969301752853</v>
      </c>
      <c r="AA101" s="208">
        <v>0.72929530221157934</v>
      </c>
      <c r="AB101" s="208">
        <v>0.87147834930730461</v>
      </c>
      <c r="AC101" s="12" t="s">
        <v>1409</v>
      </c>
    </row>
    <row r="102" spans="1:29" hidden="1" x14ac:dyDescent="0.55000000000000004">
      <c r="A102" s="271" t="s">
        <v>1223</v>
      </c>
      <c r="B102" s="102" t="str">
        <f t="shared" si="2"/>
        <v>0701100069</v>
      </c>
      <c r="C102" s="19">
        <v>4712552.8999999994</v>
      </c>
      <c r="D102" s="19">
        <v>274132.01000000007</v>
      </c>
      <c r="E102" s="19">
        <v>0</v>
      </c>
      <c r="F102" s="19">
        <v>274132.01000000007</v>
      </c>
      <c r="G102" s="19">
        <v>2549671.33</v>
      </c>
      <c r="H102" s="19">
        <v>106718</v>
      </c>
      <c r="I102" s="19">
        <v>254399</v>
      </c>
      <c r="J102" s="19">
        <v>0</v>
      </c>
      <c r="K102" s="19">
        <v>0</v>
      </c>
      <c r="L102" s="19">
        <v>2910788.33</v>
      </c>
      <c r="M102" s="19">
        <v>3184920.3400000003</v>
      </c>
      <c r="N102" s="438"/>
      <c r="O102" s="444">
        <v>4505495.5</v>
      </c>
      <c r="P102" s="19">
        <v>450596.84999999992</v>
      </c>
      <c r="Q102" s="19">
        <v>7</v>
      </c>
      <c r="R102" s="19">
        <v>450603.84999999992</v>
      </c>
      <c r="S102" s="19">
        <v>2446953.2600000002</v>
      </c>
      <c r="T102" s="19">
        <v>138458</v>
      </c>
      <c r="U102" s="19">
        <v>345791</v>
      </c>
      <c r="V102" s="19">
        <v>0</v>
      </c>
      <c r="W102" s="19">
        <v>0</v>
      </c>
      <c r="X102" s="19">
        <v>2931202.2600000002</v>
      </c>
      <c r="Y102" s="19">
        <v>3381806.1100000003</v>
      </c>
      <c r="Z102" s="208">
        <v>64.374766011455506</v>
      </c>
      <c r="AA102" s="208">
        <v>0.70131963185382729</v>
      </c>
      <c r="AB102" s="208">
        <v>6.181811442103446</v>
      </c>
      <c r="AC102" s="12" t="s">
        <v>1409</v>
      </c>
    </row>
    <row r="103" spans="1:29" hidden="1" x14ac:dyDescent="0.55000000000000004">
      <c r="A103" s="271" t="s">
        <v>1224</v>
      </c>
      <c r="B103" s="102" t="str">
        <f t="shared" si="2"/>
        <v>0701100079</v>
      </c>
      <c r="C103" s="19">
        <v>4517874.8</v>
      </c>
      <c r="D103" s="19">
        <v>939715.0199999999</v>
      </c>
      <c r="E103" s="19">
        <v>0</v>
      </c>
      <c r="F103" s="19">
        <v>939715.0199999999</v>
      </c>
      <c r="G103" s="19">
        <v>2293180.36</v>
      </c>
      <c r="H103" s="19">
        <v>1260</v>
      </c>
      <c r="I103" s="19">
        <v>387970.14</v>
      </c>
      <c r="J103" s="19">
        <v>0</v>
      </c>
      <c r="K103" s="19">
        <v>0</v>
      </c>
      <c r="L103" s="19">
        <v>2682410.5</v>
      </c>
      <c r="M103" s="19">
        <v>3622125.52</v>
      </c>
      <c r="N103" s="438" t="s">
        <v>105</v>
      </c>
      <c r="O103" s="444">
        <v>4638720.790000001</v>
      </c>
      <c r="P103" s="19">
        <v>929936.72</v>
      </c>
      <c r="Q103" s="19">
        <v>0</v>
      </c>
      <c r="R103" s="19">
        <v>929936.72</v>
      </c>
      <c r="S103" s="19">
        <v>2435977.7800000003</v>
      </c>
      <c r="T103" s="19">
        <v>0</v>
      </c>
      <c r="U103" s="19">
        <v>436342.30000000005</v>
      </c>
      <c r="V103" s="19">
        <v>0</v>
      </c>
      <c r="W103" s="19">
        <v>0</v>
      </c>
      <c r="X103" s="19">
        <v>2872320.08</v>
      </c>
      <c r="Y103" s="19">
        <v>3802256.8</v>
      </c>
      <c r="Z103" s="208">
        <v>-1.0405601476924282</v>
      </c>
      <c r="AA103" s="208">
        <v>7.0798104913472439</v>
      </c>
      <c r="AB103" s="208">
        <v>4.9730822138930124</v>
      </c>
      <c r="AC103" s="12" t="s">
        <v>1409</v>
      </c>
    </row>
    <row r="104" spans="1:29" hidden="1" x14ac:dyDescent="0.55000000000000004">
      <c r="A104" s="271" t="s">
        <v>1225</v>
      </c>
      <c r="B104" s="102" t="str">
        <f t="shared" ref="B104:B135" si="3">"0701100"&amp;RIGHT(A104,3)</f>
        <v>0701100083</v>
      </c>
      <c r="C104" s="19">
        <v>3621930</v>
      </c>
      <c r="D104" s="19">
        <v>402712.22</v>
      </c>
      <c r="E104" s="19">
        <v>231.23</v>
      </c>
      <c r="F104" s="19">
        <v>402943.44999999995</v>
      </c>
      <c r="G104" s="19">
        <v>2580553.7200000002</v>
      </c>
      <c r="H104" s="19">
        <v>124280.5</v>
      </c>
      <c r="I104" s="19">
        <v>95785</v>
      </c>
      <c r="J104" s="19">
        <v>0</v>
      </c>
      <c r="K104" s="19">
        <v>0</v>
      </c>
      <c r="L104" s="19">
        <v>2800619.22</v>
      </c>
      <c r="M104" s="19">
        <v>3203562.67</v>
      </c>
      <c r="N104" s="438" t="s">
        <v>379</v>
      </c>
      <c r="O104" s="444">
        <v>3177964.5</v>
      </c>
      <c r="P104" s="19">
        <v>520613.98999999993</v>
      </c>
      <c r="Q104" s="19">
        <v>0</v>
      </c>
      <c r="R104" s="19">
        <v>520613.98999999993</v>
      </c>
      <c r="S104" s="19">
        <v>2819161.4599999995</v>
      </c>
      <c r="T104" s="19">
        <v>93555</v>
      </c>
      <c r="U104" s="19">
        <v>83649</v>
      </c>
      <c r="V104" s="19">
        <v>0</v>
      </c>
      <c r="W104" s="19">
        <v>0</v>
      </c>
      <c r="X104" s="19">
        <v>2996365.4599999995</v>
      </c>
      <c r="Y104" s="19">
        <v>3516979.4499999993</v>
      </c>
      <c r="Z104" s="208">
        <v>29.202742965545163</v>
      </c>
      <c r="AA104" s="208">
        <v>6.9893914389403955</v>
      </c>
      <c r="AB104" s="208">
        <v>9.783382199293742</v>
      </c>
      <c r="AC104" s="12" t="s">
        <v>1409</v>
      </c>
    </row>
    <row r="105" spans="1:29" hidden="1" x14ac:dyDescent="0.55000000000000004">
      <c r="A105" s="271" t="s">
        <v>1226</v>
      </c>
      <c r="B105" s="102" t="str">
        <f t="shared" si="3"/>
        <v>0701100091</v>
      </c>
      <c r="C105" s="19">
        <v>5363924.8800000008</v>
      </c>
      <c r="D105" s="19">
        <v>795504.01</v>
      </c>
      <c r="E105" s="19">
        <v>5</v>
      </c>
      <c r="F105" s="19">
        <v>795509.01</v>
      </c>
      <c r="G105" s="19">
        <v>2484404.4700000002</v>
      </c>
      <c r="H105" s="19">
        <v>148344</v>
      </c>
      <c r="I105" s="19">
        <v>298140.14</v>
      </c>
      <c r="J105" s="19">
        <v>0</v>
      </c>
      <c r="K105" s="19">
        <v>0</v>
      </c>
      <c r="L105" s="19">
        <v>2930888.6100000003</v>
      </c>
      <c r="M105" s="19">
        <v>3726397.62</v>
      </c>
      <c r="N105" s="438"/>
      <c r="O105" s="444">
        <v>5730574.5</v>
      </c>
      <c r="P105" s="19">
        <v>736475.60000000021</v>
      </c>
      <c r="Q105" s="19">
        <v>0</v>
      </c>
      <c r="R105" s="19">
        <v>736475.60000000021</v>
      </c>
      <c r="S105" s="19">
        <v>2316948.79</v>
      </c>
      <c r="T105" s="19">
        <v>137181.43</v>
      </c>
      <c r="U105" s="19">
        <v>238214.39999999999</v>
      </c>
      <c r="V105" s="19">
        <v>0</v>
      </c>
      <c r="W105" s="19">
        <v>0</v>
      </c>
      <c r="X105" s="19">
        <v>2692344.62</v>
      </c>
      <c r="Y105" s="19">
        <v>3428820.22</v>
      </c>
      <c r="Z105" s="208">
        <v>-7.4208348689853043</v>
      </c>
      <c r="AA105" s="208">
        <v>-8.1389647216923819</v>
      </c>
      <c r="AB105" s="208">
        <v>-7.9856588143698932</v>
      </c>
      <c r="AC105" s="12" t="s">
        <v>1409</v>
      </c>
    </row>
    <row r="106" spans="1:29" hidden="1" x14ac:dyDescent="0.55000000000000004">
      <c r="A106" s="271" t="s">
        <v>1227</v>
      </c>
      <c r="B106" s="102" t="str">
        <f t="shared" si="3"/>
        <v>0701100101</v>
      </c>
      <c r="C106" s="19">
        <v>4592358.8600000003</v>
      </c>
      <c r="D106" s="19">
        <v>200403.11000000004</v>
      </c>
      <c r="E106" s="19">
        <v>2</v>
      </c>
      <c r="F106" s="19">
        <v>200405.11000000004</v>
      </c>
      <c r="G106" s="19">
        <v>2061333.55</v>
      </c>
      <c r="H106" s="19">
        <v>54400</v>
      </c>
      <c r="I106" s="19">
        <v>354637</v>
      </c>
      <c r="J106" s="19">
        <v>0</v>
      </c>
      <c r="K106" s="19">
        <v>0</v>
      </c>
      <c r="L106" s="19">
        <v>2470370.5499999998</v>
      </c>
      <c r="M106" s="19">
        <v>2670775.6599999997</v>
      </c>
      <c r="N106" s="438" t="s">
        <v>106</v>
      </c>
      <c r="O106" s="444">
        <v>4594967.8999999994</v>
      </c>
      <c r="P106" s="19">
        <v>171054.76</v>
      </c>
      <c r="Q106" s="19">
        <v>0</v>
      </c>
      <c r="R106" s="19">
        <v>171054.76</v>
      </c>
      <c r="S106" s="19">
        <v>2232220.27</v>
      </c>
      <c r="T106" s="19">
        <v>16300</v>
      </c>
      <c r="U106" s="19">
        <v>316625</v>
      </c>
      <c r="V106" s="19">
        <v>0</v>
      </c>
      <c r="W106" s="19">
        <v>0</v>
      </c>
      <c r="X106" s="19">
        <v>2565145.27</v>
      </c>
      <c r="Y106" s="19">
        <v>2736200.0300000003</v>
      </c>
      <c r="Z106" s="208">
        <v>-14.645509787649642</v>
      </c>
      <c r="AA106" s="208">
        <v>3.8364576520716787</v>
      </c>
      <c r="AB106" s="208">
        <v>2.4496392931782442</v>
      </c>
      <c r="AC106" s="12" t="s">
        <v>1409</v>
      </c>
    </row>
    <row r="107" spans="1:29" hidden="1" x14ac:dyDescent="0.55000000000000004">
      <c r="A107" s="273"/>
      <c r="B107" s="102" t="str">
        <f t="shared" si="3"/>
        <v>0701100</v>
      </c>
      <c r="C107" s="19"/>
      <c r="D107" s="19"/>
      <c r="E107" s="19"/>
      <c r="F107" s="19"/>
      <c r="G107" s="19"/>
      <c r="H107" s="19"/>
      <c r="I107" s="19"/>
      <c r="J107" s="19"/>
      <c r="K107" s="19"/>
      <c r="L107" s="19"/>
      <c r="M107" s="19"/>
      <c r="N107" s="438" t="s">
        <v>357</v>
      </c>
      <c r="O107" s="444"/>
      <c r="P107" s="19"/>
      <c r="Q107" s="19"/>
      <c r="R107" s="19"/>
      <c r="S107" s="19"/>
      <c r="T107" s="19"/>
      <c r="U107" s="19"/>
      <c r="V107" s="19"/>
      <c r="W107" s="19"/>
      <c r="X107" s="19"/>
      <c r="Y107" s="19"/>
      <c r="Z107" s="208"/>
      <c r="AA107" s="208"/>
      <c r="AB107" s="208"/>
      <c r="AC107" s="12" t="s">
        <v>1409</v>
      </c>
    </row>
    <row r="108" spans="1:29" hidden="1" x14ac:dyDescent="0.55000000000000004">
      <c r="A108" s="270" t="s">
        <v>1228</v>
      </c>
      <c r="B108" s="102" t="str">
        <f t="shared" si="3"/>
        <v>0701100นย์</v>
      </c>
      <c r="C108" s="47">
        <v>48122015.710000008</v>
      </c>
      <c r="D108" s="47">
        <v>30415834.030000005</v>
      </c>
      <c r="E108" s="47">
        <v>29217</v>
      </c>
      <c r="F108" s="47">
        <v>30445051.030000005</v>
      </c>
      <c r="G108" s="47">
        <v>44126983.010000005</v>
      </c>
      <c r="H108" s="47">
        <v>845945.27</v>
      </c>
      <c r="I108" s="47">
        <v>1713472.06</v>
      </c>
      <c r="J108" s="47">
        <v>310000</v>
      </c>
      <c r="K108" s="47">
        <v>26820</v>
      </c>
      <c r="L108" s="47">
        <v>47023220.340000004</v>
      </c>
      <c r="M108" s="47">
        <v>77468271.370000005</v>
      </c>
      <c r="N108" s="438" t="s">
        <v>409</v>
      </c>
      <c r="O108" s="443">
        <v>51949348.510000005</v>
      </c>
      <c r="P108" s="47">
        <v>34361709.590000004</v>
      </c>
      <c r="Q108" s="47">
        <v>65</v>
      </c>
      <c r="R108" s="47">
        <v>34361774.590000004</v>
      </c>
      <c r="S108" s="47">
        <v>50622452.479999989</v>
      </c>
      <c r="T108" s="47">
        <v>2117319.65</v>
      </c>
      <c r="U108" s="47">
        <v>2192946.44</v>
      </c>
      <c r="V108" s="47">
        <v>0</v>
      </c>
      <c r="W108" s="47">
        <v>28317.760000000002</v>
      </c>
      <c r="X108" s="47">
        <v>54961036.329999998</v>
      </c>
      <c r="Y108" s="47">
        <v>89322810.920000002</v>
      </c>
      <c r="Z108" s="208">
        <v>12.864894054999382</v>
      </c>
      <c r="AA108" s="208">
        <v>16.880630319671539</v>
      </c>
      <c r="AB108" s="208">
        <v>15.30244491113136</v>
      </c>
      <c r="AC108" s="12" t="s">
        <v>1409</v>
      </c>
    </row>
    <row r="109" spans="1:29" x14ac:dyDescent="0.55000000000000004">
      <c r="A109" s="271" t="s">
        <v>1229</v>
      </c>
      <c r="B109" s="455" t="str">
        <f t="shared" si="3"/>
        <v>0701100052</v>
      </c>
      <c r="C109" s="19">
        <v>5805463.4000000004</v>
      </c>
      <c r="D109" s="19">
        <v>4906419.3999999994</v>
      </c>
      <c r="E109" s="19">
        <v>34</v>
      </c>
      <c r="F109" s="19">
        <v>4906453.3999999994</v>
      </c>
      <c r="G109" s="19">
        <v>4918052.6499999994</v>
      </c>
      <c r="H109" s="19">
        <v>44500</v>
      </c>
      <c r="I109" s="19">
        <v>149098</v>
      </c>
      <c r="J109" s="19">
        <v>60000</v>
      </c>
      <c r="K109" s="19">
        <v>0</v>
      </c>
      <c r="L109" s="19">
        <v>5171650.6499999994</v>
      </c>
      <c r="M109" s="19">
        <v>10078104.049999999</v>
      </c>
      <c r="N109" s="438" t="s">
        <v>381</v>
      </c>
      <c r="O109" s="444">
        <v>6379035.9000000004</v>
      </c>
      <c r="P109" s="19">
        <v>6318685.0900000017</v>
      </c>
      <c r="Q109" s="19">
        <v>19</v>
      </c>
      <c r="R109" s="19">
        <v>6318704.0900000017</v>
      </c>
      <c r="S109" s="19">
        <v>5688432.7399999993</v>
      </c>
      <c r="T109" s="19">
        <v>65320</v>
      </c>
      <c r="U109" s="19">
        <v>260862</v>
      </c>
      <c r="V109" s="19">
        <v>0</v>
      </c>
      <c r="W109" s="19">
        <v>0</v>
      </c>
      <c r="X109" s="19">
        <v>6014614.7399999993</v>
      </c>
      <c r="Y109" s="19">
        <v>12333318.830000002</v>
      </c>
      <c r="Z109" s="208">
        <v>28.783534151165128</v>
      </c>
      <c r="AA109" s="208">
        <v>16.299710615603935</v>
      </c>
      <c r="AB109" s="208">
        <v>22.37737146601501</v>
      </c>
      <c r="AC109" s="12" t="s">
        <v>1409</v>
      </c>
    </row>
    <row r="110" spans="1:29" hidden="1" x14ac:dyDescent="0.55000000000000004">
      <c r="A110" s="271" t="s">
        <v>1230</v>
      </c>
      <c r="B110" s="102" t="str">
        <f t="shared" si="3"/>
        <v>0701100055</v>
      </c>
      <c r="C110" s="19">
        <v>4305916.8</v>
      </c>
      <c r="D110" s="19">
        <v>4051230.0199999982</v>
      </c>
      <c r="E110" s="19">
        <v>1</v>
      </c>
      <c r="F110" s="19">
        <v>4051231.0199999982</v>
      </c>
      <c r="G110" s="19">
        <v>4647746.0900000008</v>
      </c>
      <c r="H110" s="19">
        <v>121898</v>
      </c>
      <c r="I110" s="19">
        <v>98831.2</v>
      </c>
      <c r="J110" s="19">
        <v>50000</v>
      </c>
      <c r="K110" s="19">
        <v>0</v>
      </c>
      <c r="L110" s="19">
        <v>4918475.290000001</v>
      </c>
      <c r="M110" s="19">
        <v>8969706.3099999987</v>
      </c>
      <c r="N110" s="438" t="s">
        <v>400</v>
      </c>
      <c r="O110" s="444">
        <v>4841246.3600000003</v>
      </c>
      <c r="P110" s="19">
        <v>4251430.6300000008</v>
      </c>
      <c r="Q110" s="19">
        <v>9</v>
      </c>
      <c r="R110" s="19">
        <v>4251439.6300000008</v>
      </c>
      <c r="S110" s="19">
        <v>4619526.2100000009</v>
      </c>
      <c r="T110" s="19">
        <v>90610</v>
      </c>
      <c r="U110" s="19">
        <v>119046</v>
      </c>
      <c r="V110" s="19">
        <v>0</v>
      </c>
      <c r="W110" s="19">
        <v>0</v>
      </c>
      <c r="X110" s="19">
        <v>4829182.2100000009</v>
      </c>
      <c r="Y110" s="19">
        <v>9080621.8400000017</v>
      </c>
      <c r="Z110" s="208">
        <v>4.9419203449918978</v>
      </c>
      <c r="AA110" s="208">
        <v>-1.8154626126016393</v>
      </c>
      <c r="AB110" s="208">
        <v>1.2365569860001702</v>
      </c>
      <c r="AC110" s="12" t="s">
        <v>1409</v>
      </c>
    </row>
    <row r="111" spans="1:29" x14ac:dyDescent="0.55000000000000004">
      <c r="A111" s="271" t="s">
        <v>1231</v>
      </c>
      <c r="B111" s="455" t="str">
        <f t="shared" si="3"/>
        <v>0701100065</v>
      </c>
      <c r="C111" s="19">
        <v>5870471.2200000007</v>
      </c>
      <c r="D111" s="19">
        <v>2959467.49</v>
      </c>
      <c r="E111" s="19">
        <v>0</v>
      </c>
      <c r="F111" s="19">
        <v>2959467.49</v>
      </c>
      <c r="G111" s="19">
        <v>5232328.0999999996</v>
      </c>
      <c r="H111" s="19">
        <v>119668</v>
      </c>
      <c r="I111" s="19">
        <v>444950</v>
      </c>
      <c r="J111" s="19">
        <v>90000</v>
      </c>
      <c r="K111" s="19">
        <v>0</v>
      </c>
      <c r="L111" s="19">
        <v>5886946.0999999996</v>
      </c>
      <c r="M111" s="19">
        <v>8846413.5899999999</v>
      </c>
      <c r="N111" s="438"/>
      <c r="O111" s="444">
        <v>5373687.5</v>
      </c>
      <c r="P111" s="19">
        <v>3538968.5</v>
      </c>
      <c r="Q111" s="19">
        <v>0</v>
      </c>
      <c r="R111" s="19">
        <v>3538968.5</v>
      </c>
      <c r="S111" s="19">
        <v>7057866.5999999996</v>
      </c>
      <c r="T111" s="19">
        <v>725600</v>
      </c>
      <c r="U111" s="19">
        <v>332373</v>
      </c>
      <c r="V111" s="19">
        <v>0</v>
      </c>
      <c r="W111" s="19">
        <v>0</v>
      </c>
      <c r="X111" s="19">
        <v>8115839.5999999996</v>
      </c>
      <c r="Y111" s="19">
        <v>11654808.1</v>
      </c>
      <c r="Z111" s="208">
        <v>19.581259532605973</v>
      </c>
      <c r="AA111" s="208">
        <v>37.861625741740696</v>
      </c>
      <c r="AB111" s="208">
        <v>31.746136232818841</v>
      </c>
      <c r="AC111" s="12" t="s">
        <v>1409</v>
      </c>
    </row>
    <row r="112" spans="1:29" hidden="1" x14ac:dyDescent="0.55000000000000004">
      <c r="A112" s="272" t="s">
        <v>1232</v>
      </c>
      <c r="B112" s="102" t="str">
        <f t="shared" si="3"/>
        <v>0701100068</v>
      </c>
      <c r="C112" s="19">
        <v>4729858</v>
      </c>
      <c r="D112" s="19">
        <v>1203344.2999999998</v>
      </c>
      <c r="E112" s="19">
        <v>29107</v>
      </c>
      <c r="F112" s="19">
        <v>1232451.2999999998</v>
      </c>
      <c r="G112" s="19">
        <v>4042763.51</v>
      </c>
      <c r="H112" s="19">
        <v>44500</v>
      </c>
      <c r="I112" s="19">
        <v>146137</v>
      </c>
      <c r="J112" s="19">
        <v>0</v>
      </c>
      <c r="K112" s="19">
        <v>0</v>
      </c>
      <c r="L112" s="19">
        <v>4233400.51</v>
      </c>
      <c r="M112" s="19">
        <v>5465851.8099999996</v>
      </c>
      <c r="N112" s="438" t="s">
        <v>107</v>
      </c>
      <c r="O112" s="444">
        <v>5354842</v>
      </c>
      <c r="P112" s="19">
        <v>1285368.6999999995</v>
      </c>
      <c r="Q112" s="19">
        <v>0</v>
      </c>
      <c r="R112" s="19">
        <v>1285368.6999999995</v>
      </c>
      <c r="S112" s="19">
        <v>4573445.5200000005</v>
      </c>
      <c r="T112" s="19">
        <v>116800</v>
      </c>
      <c r="U112" s="19">
        <v>222306</v>
      </c>
      <c r="V112" s="19">
        <v>0</v>
      </c>
      <c r="W112" s="19">
        <v>8317.76</v>
      </c>
      <c r="X112" s="19">
        <v>4920869.28</v>
      </c>
      <c r="Y112" s="19">
        <v>6206237.9799999995</v>
      </c>
      <c r="Z112" s="208">
        <v>4.2936706708005161</v>
      </c>
      <c r="AA112" s="208">
        <v>16.239162072572256</v>
      </c>
      <c r="AB112" s="208">
        <v>13.545668557011245</v>
      </c>
      <c r="AC112" s="12" t="s">
        <v>1409</v>
      </c>
    </row>
    <row r="113" spans="1:29" hidden="1" x14ac:dyDescent="0.55000000000000004">
      <c r="A113" s="271" t="s">
        <v>1233</v>
      </c>
      <c r="B113" s="102" t="str">
        <f t="shared" si="3"/>
        <v>0701100070</v>
      </c>
      <c r="C113" s="19">
        <v>5636434.5999999996</v>
      </c>
      <c r="D113" s="19">
        <v>3680899.55</v>
      </c>
      <c r="E113" s="19">
        <v>20</v>
      </c>
      <c r="F113" s="19">
        <v>3680919.55</v>
      </c>
      <c r="G113" s="19">
        <v>3965845.4200000004</v>
      </c>
      <c r="H113" s="19">
        <v>156667</v>
      </c>
      <c r="I113" s="19">
        <v>109834</v>
      </c>
      <c r="J113" s="19">
        <v>0</v>
      </c>
      <c r="K113" s="19">
        <v>26820</v>
      </c>
      <c r="L113" s="19">
        <v>4259166.42</v>
      </c>
      <c r="M113" s="19">
        <v>7940085.9699999997</v>
      </c>
      <c r="N113" s="438" t="s">
        <v>361</v>
      </c>
      <c r="O113" s="444">
        <v>6428418.4000000004</v>
      </c>
      <c r="P113" s="19">
        <v>3784908.379999998</v>
      </c>
      <c r="Q113" s="19">
        <v>0</v>
      </c>
      <c r="R113" s="19">
        <v>3784908.379999998</v>
      </c>
      <c r="S113" s="19">
        <v>4038569.92</v>
      </c>
      <c r="T113" s="19">
        <v>346611</v>
      </c>
      <c r="U113" s="19">
        <v>243331</v>
      </c>
      <c r="V113" s="19">
        <v>0</v>
      </c>
      <c r="W113" s="19">
        <v>0</v>
      </c>
      <c r="X113" s="19">
        <v>4628511.92</v>
      </c>
      <c r="Y113" s="19">
        <v>8413420.299999997</v>
      </c>
      <c r="Z113" s="208">
        <v>2.8250774999958423</v>
      </c>
      <c r="AA113" s="208">
        <v>8.6717790191443136</v>
      </c>
      <c r="AB113" s="208">
        <v>5.9613250006157976</v>
      </c>
      <c r="AC113" s="12" t="s">
        <v>1409</v>
      </c>
    </row>
    <row r="114" spans="1:29" hidden="1" x14ac:dyDescent="0.55000000000000004">
      <c r="A114" s="271" t="s">
        <v>1234</v>
      </c>
      <c r="B114" s="102" t="str">
        <f t="shared" si="3"/>
        <v>0701100075</v>
      </c>
      <c r="C114" s="19">
        <v>2216192.89</v>
      </c>
      <c r="D114" s="19">
        <v>2282757.120000001</v>
      </c>
      <c r="E114" s="19">
        <v>0</v>
      </c>
      <c r="F114" s="19">
        <v>2282757.120000001</v>
      </c>
      <c r="G114" s="19">
        <v>4140078.2500000005</v>
      </c>
      <c r="H114" s="19">
        <v>58350</v>
      </c>
      <c r="I114" s="19">
        <v>165430</v>
      </c>
      <c r="J114" s="19">
        <v>0</v>
      </c>
      <c r="K114" s="19">
        <v>0</v>
      </c>
      <c r="L114" s="19">
        <v>4363858.25</v>
      </c>
      <c r="M114" s="19">
        <v>6646615.370000001</v>
      </c>
      <c r="N114" s="438" t="s">
        <v>376</v>
      </c>
      <c r="O114" s="444">
        <v>2625379.0699999998</v>
      </c>
      <c r="P114" s="19">
        <v>2488102.3900000048</v>
      </c>
      <c r="Q114" s="19">
        <v>31</v>
      </c>
      <c r="R114" s="19">
        <v>2488133.3900000048</v>
      </c>
      <c r="S114" s="19">
        <v>4802649.55</v>
      </c>
      <c r="T114" s="19">
        <v>219230</v>
      </c>
      <c r="U114" s="19">
        <v>277715</v>
      </c>
      <c r="V114" s="19">
        <v>0</v>
      </c>
      <c r="W114" s="19">
        <v>10000</v>
      </c>
      <c r="X114" s="19">
        <v>5309594.55</v>
      </c>
      <c r="Y114" s="19">
        <v>7797727.9400000051</v>
      </c>
      <c r="Z114" s="208">
        <v>8.996851579199264</v>
      </c>
      <c r="AA114" s="208">
        <v>21.672021541946279</v>
      </c>
      <c r="AB114" s="208">
        <v>17.318778143769794</v>
      </c>
      <c r="AC114" s="12" t="s">
        <v>1409</v>
      </c>
    </row>
    <row r="115" spans="1:29" hidden="1" x14ac:dyDescent="0.55000000000000004">
      <c r="A115" s="271" t="s">
        <v>1235</v>
      </c>
      <c r="B115" s="102" t="str">
        <f t="shared" si="3"/>
        <v>0701100080</v>
      </c>
      <c r="C115" s="19">
        <v>5051832</v>
      </c>
      <c r="D115" s="19">
        <v>2475590.1</v>
      </c>
      <c r="E115" s="19">
        <v>48</v>
      </c>
      <c r="F115" s="19">
        <v>2475638.1</v>
      </c>
      <c r="G115" s="19">
        <v>4548792.37</v>
      </c>
      <c r="H115" s="19">
        <v>152276.63</v>
      </c>
      <c r="I115" s="19">
        <v>127755.73000000001</v>
      </c>
      <c r="J115" s="19">
        <v>10000</v>
      </c>
      <c r="K115" s="19">
        <v>0</v>
      </c>
      <c r="L115" s="19">
        <v>4838824.7300000004</v>
      </c>
      <c r="M115" s="19">
        <v>7314462.8300000001</v>
      </c>
      <c r="N115" s="438" t="s">
        <v>83</v>
      </c>
      <c r="O115" s="444">
        <v>4990022</v>
      </c>
      <c r="P115" s="19">
        <v>2698557.97</v>
      </c>
      <c r="Q115" s="19">
        <v>0</v>
      </c>
      <c r="R115" s="19">
        <v>2698557.97</v>
      </c>
      <c r="S115" s="19">
        <v>5710384.2400000002</v>
      </c>
      <c r="T115" s="19">
        <v>148564.65</v>
      </c>
      <c r="U115" s="19">
        <v>148398.08000000002</v>
      </c>
      <c r="V115" s="19">
        <v>0</v>
      </c>
      <c r="W115" s="19">
        <v>0</v>
      </c>
      <c r="X115" s="19">
        <v>6007346.9700000007</v>
      </c>
      <c r="Y115" s="19">
        <v>8705904.9400000013</v>
      </c>
      <c r="Z115" s="208">
        <v>9.0045418997227458</v>
      </c>
      <c r="AA115" s="208">
        <v>24.148885425738499</v>
      </c>
      <c r="AB115" s="208">
        <v>19.023161951046529</v>
      </c>
      <c r="AC115" s="12" t="s">
        <v>1409</v>
      </c>
    </row>
    <row r="116" spans="1:29" hidden="1" x14ac:dyDescent="0.55000000000000004">
      <c r="A116" s="271" t="s">
        <v>1236</v>
      </c>
      <c r="B116" s="102" t="str">
        <f t="shared" si="3"/>
        <v>0701100087</v>
      </c>
      <c r="C116" s="19">
        <v>5008952.5999999996</v>
      </c>
      <c r="D116" s="19">
        <v>2962546.6199999996</v>
      </c>
      <c r="E116" s="19">
        <v>7</v>
      </c>
      <c r="F116" s="19">
        <v>2962553.6199999996</v>
      </c>
      <c r="G116" s="19">
        <v>4234182.4500000011</v>
      </c>
      <c r="H116" s="19">
        <v>78586.64</v>
      </c>
      <c r="I116" s="19">
        <v>103364.13</v>
      </c>
      <c r="J116" s="19">
        <v>50000</v>
      </c>
      <c r="K116" s="19">
        <v>0</v>
      </c>
      <c r="L116" s="19">
        <v>4466133.2200000007</v>
      </c>
      <c r="M116" s="19">
        <v>7428686.8399999999</v>
      </c>
      <c r="N116" s="438" t="s">
        <v>386</v>
      </c>
      <c r="O116" s="444">
        <v>5479105.2999999998</v>
      </c>
      <c r="P116" s="19">
        <v>3313880.2199999974</v>
      </c>
      <c r="Q116" s="19">
        <v>2</v>
      </c>
      <c r="R116" s="19">
        <v>3313882.2199999974</v>
      </c>
      <c r="S116" s="19">
        <v>4576612.79</v>
      </c>
      <c r="T116" s="19">
        <v>202579</v>
      </c>
      <c r="U116" s="19">
        <v>136916</v>
      </c>
      <c r="V116" s="19">
        <v>0</v>
      </c>
      <c r="W116" s="19">
        <v>0</v>
      </c>
      <c r="X116" s="19">
        <v>4916107.79</v>
      </c>
      <c r="Y116" s="19">
        <v>8229990.0099999979</v>
      </c>
      <c r="Z116" s="208">
        <v>11.858978606436086</v>
      </c>
      <c r="AA116" s="208">
        <v>10.075260809170384</v>
      </c>
      <c r="AB116" s="208">
        <v>10.786605859939549</v>
      </c>
      <c r="AC116" s="12" t="s">
        <v>1409</v>
      </c>
    </row>
    <row r="117" spans="1:29" hidden="1" x14ac:dyDescent="0.55000000000000004">
      <c r="A117" s="271" t="s">
        <v>1237</v>
      </c>
      <c r="B117" s="102" t="str">
        <f t="shared" si="3"/>
        <v>0701100096</v>
      </c>
      <c r="C117" s="19">
        <v>4404226.2000000011</v>
      </c>
      <c r="D117" s="19">
        <v>2996176.9600000004</v>
      </c>
      <c r="E117" s="19">
        <v>0</v>
      </c>
      <c r="F117" s="19">
        <v>2996176.9600000004</v>
      </c>
      <c r="G117" s="19">
        <v>3904469.97</v>
      </c>
      <c r="H117" s="19">
        <v>42979</v>
      </c>
      <c r="I117" s="19">
        <v>173490</v>
      </c>
      <c r="J117" s="19">
        <v>50000</v>
      </c>
      <c r="K117" s="19">
        <v>0</v>
      </c>
      <c r="L117" s="19">
        <v>4170938.97</v>
      </c>
      <c r="M117" s="19">
        <v>7167115.9300000006</v>
      </c>
      <c r="N117" s="438" t="s">
        <v>400</v>
      </c>
      <c r="O117" s="444">
        <v>5440888.5</v>
      </c>
      <c r="P117" s="19">
        <v>3224007.9</v>
      </c>
      <c r="Q117" s="19">
        <v>2</v>
      </c>
      <c r="R117" s="19">
        <v>3224009.9</v>
      </c>
      <c r="S117" s="19">
        <v>4224906.25</v>
      </c>
      <c r="T117" s="19">
        <v>103099</v>
      </c>
      <c r="U117" s="19">
        <v>260505</v>
      </c>
      <c r="V117" s="19">
        <v>0</v>
      </c>
      <c r="W117" s="19">
        <v>0</v>
      </c>
      <c r="X117" s="19">
        <v>4588510.25</v>
      </c>
      <c r="Y117" s="19">
        <v>7812520.1500000004</v>
      </c>
      <c r="Z117" s="208">
        <v>7.6041216203731654</v>
      </c>
      <c r="AA117" s="208">
        <v>10.011445456369259</v>
      </c>
      <c r="AB117" s="208">
        <v>9.0050757697175925</v>
      </c>
      <c r="AC117" s="12" t="s">
        <v>1409</v>
      </c>
    </row>
    <row r="118" spans="1:29" hidden="1" x14ac:dyDescent="0.55000000000000004">
      <c r="A118" s="271" t="s">
        <v>1238</v>
      </c>
      <c r="B118" s="102" t="str">
        <f t="shared" si="3"/>
        <v>0701100100</v>
      </c>
      <c r="C118" s="19">
        <v>5092668</v>
      </c>
      <c r="D118" s="19">
        <v>2897402.4700000025</v>
      </c>
      <c r="E118" s="19">
        <v>0</v>
      </c>
      <c r="F118" s="19">
        <v>2897402.4700000025</v>
      </c>
      <c r="G118" s="19">
        <v>4492724.2</v>
      </c>
      <c r="H118" s="19">
        <v>26520</v>
      </c>
      <c r="I118" s="19">
        <v>194582</v>
      </c>
      <c r="J118" s="19">
        <v>0</v>
      </c>
      <c r="K118" s="19">
        <v>0</v>
      </c>
      <c r="L118" s="19">
        <v>4713826.2</v>
      </c>
      <c r="M118" s="19">
        <v>7611228.6700000027</v>
      </c>
      <c r="N118" s="438"/>
      <c r="O118" s="444">
        <v>5036723.4800000004</v>
      </c>
      <c r="P118" s="19">
        <v>3457799.8099999996</v>
      </c>
      <c r="Q118" s="19">
        <v>2</v>
      </c>
      <c r="R118" s="19">
        <v>3457801.8099999996</v>
      </c>
      <c r="S118" s="19">
        <v>5330058.6599999992</v>
      </c>
      <c r="T118" s="19">
        <v>98906</v>
      </c>
      <c r="U118" s="19">
        <v>191494.36</v>
      </c>
      <c r="V118" s="19">
        <v>0</v>
      </c>
      <c r="W118" s="19">
        <v>10000</v>
      </c>
      <c r="X118" s="19">
        <v>5630459.0199999996</v>
      </c>
      <c r="Y118" s="19">
        <v>9088260.8299999982</v>
      </c>
      <c r="Z118" s="208">
        <v>19.34143929959432</v>
      </c>
      <c r="AA118" s="208">
        <v>19.445621902648838</v>
      </c>
      <c r="AB118" s="208">
        <v>19.405962217661173</v>
      </c>
      <c r="AC118" s="12" t="s">
        <v>1409</v>
      </c>
    </row>
    <row r="119" spans="1:29" hidden="1" x14ac:dyDescent="0.55000000000000004">
      <c r="A119" s="273"/>
      <c r="B119" s="102" t="str">
        <f t="shared" si="3"/>
        <v>0701100</v>
      </c>
      <c r="C119" s="19"/>
      <c r="D119" s="19"/>
      <c r="E119" s="19"/>
      <c r="F119" s="19"/>
      <c r="G119" s="19"/>
      <c r="H119" s="19"/>
      <c r="I119" s="19"/>
      <c r="J119" s="19"/>
      <c r="K119" s="19"/>
      <c r="L119" s="19"/>
      <c r="M119" s="19"/>
      <c r="N119" s="438"/>
      <c r="O119" s="444"/>
      <c r="P119" s="19"/>
      <c r="Q119" s="19"/>
      <c r="R119" s="19"/>
      <c r="S119" s="19"/>
      <c r="T119" s="19"/>
      <c r="U119" s="19"/>
      <c r="V119" s="19"/>
      <c r="W119" s="19"/>
      <c r="X119" s="19"/>
      <c r="Y119" s="19"/>
      <c r="Z119" s="208"/>
      <c r="AA119" s="208"/>
      <c r="AB119" s="208"/>
      <c r="AC119" s="12" t="s">
        <v>1409</v>
      </c>
    </row>
    <row r="120" spans="1:29" hidden="1" x14ac:dyDescent="0.55000000000000004">
      <c r="A120" s="270" t="s">
        <v>1239</v>
      </c>
      <c r="B120" s="102" t="str">
        <f t="shared" si="3"/>
        <v>0701100นย์</v>
      </c>
      <c r="C120" s="47">
        <v>101454309.05000001</v>
      </c>
      <c r="D120" s="47">
        <v>10162313.17</v>
      </c>
      <c r="E120" s="47">
        <v>119</v>
      </c>
      <c r="F120" s="47">
        <v>10162432.17</v>
      </c>
      <c r="G120" s="47">
        <v>64870416.539999984</v>
      </c>
      <c r="H120" s="47">
        <v>5491977.6399999997</v>
      </c>
      <c r="I120" s="47">
        <v>4262198.96</v>
      </c>
      <c r="J120" s="47">
        <v>1048900</v>
      </c>
      <c r="K120" s="47">
        <v>0</v>
      </c>
      <c r="L120" s="47">
        <v>75673493.139999986</v>
      </c>
      <c r="M120" s="47">
        <v>85835925.310000017</v>
      </c>
      <c r="N120" s="438" t="s">
        <v>404</v>
      </c>
      <c r="O120" s="443">
        <v>104319565.83000001</v>
      </c>
      <c r="P120" s="47">
        <v>11191791.73</v>
      </c>
      <c r="Q120" s="47">
        <v>66</v>
      </c>
      <c r="R120" s="47">
        <v>11191857.73</v>
      </c>
      <c r="S120" s="47">
        <v>70504858.210000008</v>
      </c>
      <c r="T120" s="47">
        <v>5580498.75</v>
      </c>
      <c r="U120" s="47">
        <v>4843666.01</v>
      </c>
      <c r="V120" s="47">
        <v>0</v>
      </c>
      <c r="W120" s="47">
        <v>146542.08000000002</v>
      </c>
      <c r="X120" s="47">
        <v>81075565.050000012</v>
      </c>
      <c r="Y120" s="47">
        <v>92267422.779999986</v>
      </c>
      <c r="Z120" s="208">
        <v>10.129716418072787</v>
      </c>
      <c r="AA120" s="208">
        <v>7.1386580503240493</v>
      </c>
      <c r="AB120" s="208">
        <v>7.4927804957799991</v>
      </c>
      <c r="AC120" s="12" t="s">
        <v>1409</v>
      </c>
    </row>
    <row r="121" spans="1:29" hidden="1" x14ac:dyDescent="0.55000000000000004">
      <c r="A121" s="271" t="s">
        <v>1240</v>
      </c>
      <c r="B121" s="102" t="str">
        <f t="shared" si="3"/>
        <v>0701100047</v>
      </c>
      <c r="C121" s="19">
        <v>2565303.66</v>
      </c>
      <c r="D121" s="19">
        <v>288320.25999999995</v>
      </c>
      <c r="E121" s="19">
        <v>0</v>
      </c>
      <c r="F121" s="19">
        <v>288320.25999999995</v>
      </c>
      <c r="G121" s="19">
        <v>1619473.5</v>
      </c>
      <c r="H121" s="19">
        <v>58950</v>
      </c>
      <c r="I121" s="19">
        <v>150176.1</v>
      </c>
      <c r="J121" s="19">
        <v>20000</v>
      </c>
      <c r="K121" s="19">
        <v>0</v>
      </c>
      <c r="L121" s="19">
        <v>1848599.6</v>
      </c>
      <c r="M121" s="19">
        <v>2136919.86</v>
      </c>
      <c r="N121" s="438" t="s">
        <v>378</v>
      </c>
      <c r="O121" s="444">
        <v>2898496</v>
      </c>
      <c r="P121" s="19">
        <v>330009.29000000004</v>
      </c>
      <c r="Q121" s="19">
        <v>0</v>
      </c>
      <c r="R121" s="19">
        <v>330009.29000000004</v>
      </c>
      <c r="S121" s="19">
        <v>1591755.77</v>
      </c>
      <c r="T121" s="19">
        <v>48190</v>
      </c>
      <c r="U121" s="19">
        <v>161097</v>
      </c>
      <c r="V121" s="19">
        <v>0</v>
      </c>
      <c r="W121" s="19">
        <v>0</v>
      </c>
      <c r="X121" s="19">
        <v>1801042.77</v>
      </c>
      <c r="Y121" s="19">
        <v>2131052.06</v>
      </c>
      <c r="Z121" s="208">
        <v>14.459278720128822</v>
      </c>
      <c r="AA121" s="208">
        <v>-2.5725868381665813</v>
      </c>
      <c r="AB121" s="208">
        <v>-0.27459148608407868</v>
      </c>
      <c r="AC121" s="12" t="s">
        <v>1409</v>
      </c>
    </row>
    <row r="122" spans="1:29" hidden="1" x14ac:dyDescent="0.55000000000000004">
      <c r="A122" s="271" t="s">
        <v>1241</v>
      </c>
      <c r="B122" s="102" t="str">
        <f t="shared" si="3"/>
        <v>0701100049</v>
      </c>
      <c r="C122" s="19">
        <v>4485512</v>
      </c>
      <c r="D122" s="19">
        <v>428410.82999999996</v>
      </c>
      <c r="E122" s="19">
        <v>0</v>
      </c>
      <c r="F122" s="19">
        <v>428410.82999999996</v>
      </c>
      <c r="G122" s="19">
        <v>5958625.5000000009</v>
      </c>
      <c r="H122" s="19">
        <v>133450.70000000001</v>
      </c>
      <c r="I122" s="19">
        <v>350268</v>
      </c>
      <c r="J122" s="19">
        <v>140000</v>
      </c>
      <c r="K122" s="19">
        <v>0</v>
      </c>
      <c r="L122" s="19">
        <v>6582344.2000000011</v>
      </c>
      <c r="M122" s="19">
        <v>7010755.0300000012</v>
      </c>
      <c r="N122" s="438" t="s">
        <v>386</v>
      </c>
      <c r="O122" s="444">
        <v>4403145.6999999993</v>
      </c>
      <c r="P122" s="19">
        <v>430534.15999999992</v>
      </c>
      <c r="Q122" s="19">
        <v>3</v>
      </c>
      <c r="R122" s="19">
        <v>430537.15999999992</v>
      </c>
      <c r="S122" s="19">
        <v>6301443.5500000007</v>
      </c>
      <c r="T122" s="19">
        <v>197251.07</v>
      </c>
      <c r="U122" s="19">
        <v>278451.20000000001</v>
      </c>
      <c r="V122" s="19">
        <v>0</v>
      </c>
      <c r="W122" s="19">
        <v>48317.760000000002</v>
      </c>
      <c r="X122" s="19">
        <v>6825463.580000001</v>
      </c>
      <c r="Y122" s="19">
        <v>7256000.7400000012</v>
      </c>
      <c r="Z122" s="208">
        <v>0.49632965627875425</v>
      </c>
      <c r="AA122" s="208">
        <v>3.6935075500913466</v>
      </c>
      <c r="AB122" s="208">
        <v>3.4981354925476538</v>
      </c>
      <c r="AC122" s="12" t="s">
        <v>1409</v>
      </c>
    </row>
    <row r="123" spans="1:29" hidden="1" x14ac:dyDescent="0.55000000000000004">
      <c r="A123" s="271" t="s">
        <v>1242</v>
      </c>
      <c r="B123" s="102" t="str">
        <f t="shared" si="3"/>
        <v>0701100050</v>
      </c>
      <c r="C123" s="19">
        <v>3030249.16</v>
      </c>
      <c r="D123" s="19">
        <v>239237.81</v>
      </c>
      <c r="E123" s="19">
        <v>0</v>
      </c>
      <c r="F123" s="19">
        <v>239237.81</v>
      </c>
      <c r="G123" s="19">
        <v>1029687.27</v>
      </c>
      <c r="H123" s="19">
        <v>364857</v>
      </c>
      <c r="I123" s="19">
        <v>84447.5</v>
      </c>
      <c r="J123" s="19">
        <v>268900</v>
      </c>
      <c r="K123" s="19">
        <v>0</v>
      </c>
      <c r="L123" s="19">
        <v>1747891.77</v>
      </c>
      <c r="M123" s="19">
        <v>1987129.58</v>
      </c>
      <c r="N123" s="438" t="s">
        <v>393</v>
      </c>
      <c r="O123" s="444">
        <v>3368832.71</v>
      </c>
      <c r="P123" s="19">
        <v>333530.16000000003</v>
      </c>
      <c r="Q123" s="19">
        <v>12</v>
      </c>
      <c r="R123" s="19">
        <v>333542.16000000003</v>
      </c>
      <c r="S123" s="19">
        <v>1060313.5</v>
      </c>
      <c r="T123" s="19">
        <v>398120</v>
      </c>
      <c r="U123" s="19">
        <v>153127</v>
      </c>
      <c r="V123" s="19">
        <v>0</v>
      </c>
      <c r="W123" s="19">
        <v>0</v>
      </c>
      <c r="X123" s="19">
        <v>1611560.5</v>
      </c>
      <c r="Y123" s="19">
        <v>1945102.6600000001</v>
      </c>
      <c r="Z123" s="208">
        <v>39.418664633320311</v>
      </c>
      <c r="AA123" s="208">
        <v>-7.7997546724532043</v>
      </c>
      <c r="AB123" s="208">
        <v>-2.1149561872054625</v>
      </c>
      <c r="AC123" s="12" t="s">
        <v>1409</v>
      </c>
    </row>
    <row r="124" spans="1:29" hidden="1" x14ac:dyDescent="0.55000000000000004">
      <c r="A124" s="271" t="s">
        <v>1243</v>
      </c>
      <c r="B124" s="102" t="str">
        <f t="shared" si="3"/>
        <v>0701100056</v>
      </c>
      <c r="C124" s="19">
        <v>2810102</v>
      </c>
      <c r="D124" s="19">
        <v>407159.69</v>
      </c>
      <c r="E124" s="19">
        <v>0</v>
      </c>
      <c r="F124" s="19">
        <v>407159.69</v>
      </c>
      <c r="G124" s="19">
        <v>1451952.26</v>
      </c>
      <c r="H124" s="19">
        <v>27560</v>
      </c>
      <c r="I124" s="19">
        <v>164470</v>
      </c>
      <c r="J124" s="19">
        <v>10000</v>
      </c>
      <c r="K124" s="19">
        <v>0</v>
      </c>
      <c r="L124" s="19">
        <v>1653982.26</v>
      </c>
      <c r="M124" s="19">
        <v>2061141.95</v>
      </c>
      <c r="N124" s="438" t="s">
        <v>387</v>
      </c>
      <c r="O124" s="444">
        <v>2969624.59</v>
      </c>
      <c r="P124" s="19">
        <v>298312.78999999998</v>
      </c>
      <c r="Q124" s="19">
        <v>0</v>
      </c>
      <c r="R124" s="19">
        <v>298312.78999999998</v>
      </c>
      <c r="S124" s="19">
        <v>1413780.76</v>
      </c>
      <c r="T124" s="19">
        <v>66434</v>
      </c>
      <c r="U124" s="19">
        <v>157199</v>
      </c>
      <c r="V124" s="19">
        <v>0</v>
      </c>
      <c r="W124" s="19">
        <v>0</v>
      </c>
      <c r="X124" s="19">
        <v>1637413.76</v>
      </c>
      <c r="Y124" s="19">
        <v>1935726.55</v>
      </c>
      <c r="Z124" s="208">
        <v>-26.733221061249953</v>
      </c>
      <c r="AA124" s="208">
        <v>-1.0017338396362243</v>
      </c>
      <c r="AB124" s="208">
        <v>-6.084753163167627</v>
      </c>
      <c r="AC124" s="12" t="s">
        <v>1409</v>
      </c>
    </row>
    <row r="125" spans="1:29" hidden="1" x14ac:dyDescent="0.55000000000000004">
      <c r="A125" s="271" t="s">
        <v>1244</v>
      </c>
      <c r="B125" s="102" t="str">
        <f t="shared" si="3"/>
        <v>0701100057</v>
      </c>
      <c r="C125" s="19">
        <v>6520698.1999999993</v>
      </c>
      <c r="D125" s="19">
        <v>1137316.3499999999</v>
      </c>
      <c r="E125" s="19">
        <v>4</v>
      </c>
      <c r="F125" s="19">
        <v>1137320.3499999999</v>
      </c>
      <c r="G125" s="19">
        <v>6980795.1299999999</v>
      </c>
      <c r="H125" s="19">
        <v>255925.94999999998</v>
      </c>
      <c r="I125" s="19">
        <v>185859</v>
      </c>
      <c r="J125" s="19">
        <v>0</v>
      </c>
      <c r="K125" s="19">
        <v>0</v>
      </c>
      <c r="L125" s="19">
        <v>7422580.0800000001</v>
      </c>
      <c r="M125" s="19">
        <v>8559900.4299999997</v>
      </c>
      <c r="N125" s="438" t="s">
        <v>394</v>
      </c>
      <c r="O125" s="444">
        <v>6417703.5</v>
      </c>
      <c r="P125" s="19">
        <v>1337052.0099999998</v>
      </c>
      <c r="Q125" s="19">
        <v>3</v>
      </c>
      <c r="R125" s="19">
        <v>1337055.0099999998</v>
      </c>
      <c r="S125" s="19">
        <v>7560723.2199999997</v>
      </c>
      <c r="T125" s="19">
        <v>179209.5</v>
      </c>
      <c r="U125" s="19">
        <v>222441.8</v>
      </c>
      <c r="V125" s="19">
        <v>0</v>
      </c>
      <c r="W125" s="19">
        <v>0</v>
      </c>
      <c r="X125" s="19">
        <v>7962374.5199999996</v>
      </c>
      <c r="Y125" s="19">
        <v>9299429.5299999993</v>
      </c>
      <c r="Z125" s="208">
        <v>17.561864605693547</v>
      </c>
      <c r="AA125" s="208">
        <v>7.2723289500704107</v>
      </c>
      <c r="AB125" s="208">
        <v>8.6394591391292597</v>
      </c>
      <c r="AC125" s="12" t="s">
        <v>1409</v>
      </c>
    </row>
    <row r="126" spans="1:29" hidden="1" x14ac:dyDescent="0.55000000000000004">
      <c r="A126" s="271" t="s">
        <v>1245</v>
      </c>
      <c r="B126" s="102" t="str">
        <f t="shared" si="3"/>
        <v>0701100058</v>
      </c>
      <c r="C126" s="19">
        <v>3636970.7</v>
      </c>
      <c r="D126" s="19">
        <v>313279.52</v>
      </c>
      <c r="E126" s="19">
        <v>7</v>
      </c>
      <c r="F126" s="19">
        <v>313286.52</v>
      </c>
      <c r="G126" s="19">
        <v>1523243.7400000002</v>
      </c>
      <c r="H126" s="19">
        <v>21800</v>
      </c>
      <c r="I126" s="19">
        <v>101522</v>
      </c>
      <c r="J126" s="19">
        <v>70000</v>
      </c>
      <c r="K126" s="19">
        <v>0</v>
      </c>
      <c r="L126" s="19">
        <v>1716565.7400000002</v>
      </c>
      <c r="M126" s="19">
        <v>2029852.2600000002</v>
      </c>
      <c r="N126" s="438"/>
      <c r="O126" s="444">
        <v>4567570.7</v>
      </c>
      <c r="P126" s="19">
        <v>328018.62</v>
      </c>
      <c r="Q126" s="19">
        <v>0</v>
      </c>
      <c r="R126" s="19">
        <v>328018.62</v>
      </c>
      <c r="S126" s="19">
        <v>1541821.8499999999</v>
      </c>
      <c r="T126" s="19">
        <v>59550</v>
      </c>
      <c r="U126" s="19">
        <v>113992</v>
      </c>
      <c r="V126" s="19">
        <v>0</v>
      </c>
      <c r="W126" s="19">
        <v>0</v>
      </c>
      <c r="X126" s="19">
        <v>1715363.8499999999</v>
      </c>
      <c r="Y126" s="19">
        <v>2043382.4699999997</v>
      </c>
      <c r="Z126" s="208">
        <v>4.7024366065925776</v>
      </c>
      <c r="AA126" s="208">
        <v>-7.0017126171955588E-2</v>
      </c>
      <c r="AB126" s="208">
        <v>0.66656131909814442</v>
      </c>
      <c r="AC126" s="12" t="s">
        <v>1409</v>
      </c>
    </row>
    <row r="127" spans="1:29" x14ac:dyDescent="0.55000000000000004">
      <c r="A127" s="271" t="s">
        <v>1246</v>
      </c>
      <c r="B127" s="455" t="str">
        <f t="shared" si="3"/>
        <v>0701100061</v>
      </c>
      <c r="C127" s="19">
        <v>4343204</v>
      </c>
      <c r="D127" s="19">
        <v>159174.71</v>
      </c>
      <c r="E127" s="19">
        <v>0</v>
      </c>
      <c r="F127" s="19">
        <v>159174.71</v>
      </c>
      <c r="G127" s="19">
        <v>1231940.99</v>
      </c>
      <c r="H127" s="19">
        <v>46155</v>
      </c>
      <c r="I127" s="19">
        <v>133788</v>
      </c>
      <c r="J127" s="19">
        <v>60000</v>
      </c>
      <c r="K127" s="19">
        <v>0</v>
      </c>
      <c r="L127" s="19">
        <v>1471883.99</v>
      </c>
      <c r="M127" s="19">
        <v>1631058.7</v>
      </c>
      <c r="N127" s="438" t="s">
        <v>109</v>
      </c>
      <c r="O127" s="444">
        <v>3794477</v>
      </c>
      <c r="P127" s="19">
        <v>284773.95999999996</v>
      </c>
      <c r="Q127" s="19">
        <v>0</v>
      </c>
      <c r="R127" s="19">
        <v>284773.95999999996</v>
      </c>
      <c r="S127" s="19">
        <v>1637206.6400000001</v>
      </c>
      <c r="T127" s="19">
        <v>118510</v>
      </c>
      <c r="U127" s="19">
        <v>149176.79999999999</v>
      </c>
      <c r="V127" s="19">
        <v>0</v>
      </c>
      <c r="W127" s="19">
        <v>0</v>
      </c>
      <c r="X127" s="19">
        <v>1904893.4400000002</v>
      </c>
      <c r="Y127" s="19">
        <v>2189667.4000000004</v>
      </c>
      <c r="Z127" s="208">
        <v>78.906536094835644</v>
      </c>
      <c r="AA127" s="208">
        <v>29.418721376268259</v>
      </c>
      <c r="AB127" s="208">
        <v>34.248227853479492</v>
      </c>
      <c r="AC127" s="12" t="s">
        <v>1409</v>
      </c>
    </row>
    <row r="128" spans="1:29" hidden="1" x14ac:dyDescent="0.55000000000000004">
      <c r="A128" s="271" t="s">
        <v>1247</v>
      </c>
      <c r="B128" s="102" t="str">
        <f t="shared" si="3"/>
        <v>0701100063</v>
      </c>
      <c r="C128" s="19">
        <v>3518312.6</v>
      </c>
      <c r="D128" s="19">
        <v>269779.46999999997</v>
      </c>
      <c r="E128" s="19">
        <v>4</v>
      </c>
      <c r="F128" s="19">
        <v>269783.46999999997</v>
      </c>
      <c r="G128" s="19">
        <v>2556761.8200000003</v>
      </c>
      <c r="H128" s="19">
        <v>174380</v>
      </c>
      <c r="I128" s="19">
        <v>129160</v>
      </c>
      <c r="J128" s="19">
        <v>30000</v>
      </c>
      <c r="K128" s="19">
        <v>0</v>
      </c>
      <c r="L128" s="19">
        <v>2890301.8200000003</v>
      </c>
      <c r="M128" s="19">
        <v>3160085.29</v>
      </c>
      <c r="N128" s="438" t="s">
        <v>357</v>
      </c>
      <c r="O128" s="444">
        <v>3996101.2199999997</v>
      </c>
      <c r="P128" s="19">
        <v>290759.49000000005</v>
      </c>
      <c r="Q128" s="19">
        <v>0</v>
      </c>
      <c r="R128" s="19">
        <v>290759.49000000005</v>
      </c>
      <c r="S128" s="19">
        <v>2759040.95</v>
      </c>
      <c r="T128" s="19">
        <v>99795</v>
      </c>
      <c r="U128" s="19">
        <v>116738</v>
      </c>
      <c r="V128" s="19">
        <v>0</v>
      </c>
      <c r="W128" s="19">
        <v>0</v>
      </c>
      <c r="X128" s="19">
        <v>2975573.95</v>
      </c>
      <c r="Y128" s="19">
        <v>3266333.4400000004</v>
      </c>
      <c r="Z128" s="208">
        <v>7.7751316639229513</v>
      </c>
      <c r="AA128" s="208">
        <v>2.950284617680512</v>
      </c>
      <c r="AB128" s="208">
        <v>3.3621924805706866</v>
      </c>
      <c r="AC128" s="12" t="s">
        <v>1409</v>
      </c>
    </row>
    <row r="129" spans="1:29" hidden="1" x14ac:dyDescent="0.55000000000000004">
      <c r="A129" s="271" t="s">
        <v>1248</v>
      </c>
      <c r="B129" s="102" t="str">
        <f t="shared" si="3"/>
        <v>0701100064</v>
      </c>
      <c r="C129" s="19">
        <v>3355251</v>
      </c>
      <c r="D129" s="19">
        <v>640493</v>
      </c>
      <c r="E129" s="19">
        <v>0</v>
      </c>
      <c r="F129" s="19">
        <v>640493</v>
      </c>
      <c r="G129" s="19">
        <v>2227953.4799999995</v>
      </c>
      <c r="H129" s="19">
        <v>198450</v>
      </c>
      <c r="I129" s="19">
        <v>214430</v>
      </c>
      <c r="J129" s="19">
        <v>0</v>
      </c>
      <c r="K129" s="19">
        <v>0</v>
      </c>
      <c r="L129" s="19">
        <v>2640833.4799999995</v>
      </c>
      <c r="M129" s="19">
        <v>3281326.4799999995</v>
      </c>
      <c r="N129" s="438" t="s">
        <v>405</v>
      </c>
      <c r="O129" s="444">
        <v>3428995.85</v>
      </c>
      <c r="P129" s="19">
        <v>596559.25</v>
      </c>
      <c r="Q129" s="19">
        <v>0</v>
      </c>
      <c r="R129" s="19">
        <v>596559.25</v>
      </c>
      <c r="S129" s="19">
        <v>2139644.6</v>
      </c>
      <c r="T129" s="19">
        <v>112241</v>
      </c>
      <c r="U129" s="19">
        <v>180069</v>
      </c>
      <c r="V129" s="19">
        <v>0</v>
      </c>
      <c r="W129" s="19">
        <v>0</v>
      </c>
      <c r="X129" s="19">
        <v>2431954.6</v>
      </c>
      <c r="Y129" s="19">
        <v>3028513.85</v>
      </c>
      <c r="Z129" s="208">
        <v>-6.8593645832194889</v>
      </c>
      <c r="AA129" s="208">
        <v>-7.9095816370822227</v>
      </c>
      <c r="AB129" s="208">
        <v>-7.7045862867019386</v>
      </c>
      <c r="AC129" s="12" t="s">
        <v>1409</v>
      </c>
    </row>
    <row r="130" spans="1:29" hidden="1" x14ac:dyDescent="0.55000000000000004">
      <c r="A130" s="271" t="s">
        <v>1249</v>
      </c>
      <c r="B130" s="102" t="str">
        <f t="shared" si="3"/>
        <v>0701100073</v>
      </c>
      <c r="C130" s="19">
        <v>3591035.49</v>
      </c>
      <c r="D130" s="19">
        <v>385179.36</v>
      </c>
      <c r="E130" s="19">
        <v>0</v>
      </c>
      <c r="F130" s="19">
        <v>385179.36</v>
      </c>
      <c r="G130" s="19">
        <v>2510190.9500000002</v>
      </c>
      <c r="H130" s="19">
        <v>17700</v>
      </c>
      <c r="I130" s="19">
        <v>103934</v>
      </c>
      <c r="J130" s="19">
        <v>0</v>
      </c>
      <c r="K130" s="19">
        <v>0</v>
      </c>
      <c r="L130" s="19">
        <v>2631824.9500000002</v>
      </c>
      <c r="M130" s="19">
        <v>3017004.31</v>
      </c>
      <c r="N130" s="438" t="s">
        <v>359</v>
      </c>
      <c r="O130" s="444">
        <v>2733982.92</v>
      </c>
      <c r="P130" s="19">
        <v>407873.44</v>
      </c>
      <c r="Q130" s="19">
        <v>0</v>
      </c>
      <c r="R130" s="19">
        <v>407873.44</v>
      </c>
      <c r="S130" s="19">
        <v>2775944.8</v>
      </c>
      <c r="T130" s="19">
        <v>25200</v>
      </c>
      <c r="U130" s="19">
        <v>128900</v>
      </c>
      <c r="V130" s="19">
        <v>0</v>
      </c>
      <c r="W130" s="19">
        <v>0</v>
      </c>
      <c r="X130" s="19">
        <v>2930044.8</v>
      </c>
      <c r="Y130" s="19">
        <v>3337918.2399999998</v>
      </c>
      <c r="Z130" s="208">
        <v>5.8918214101607154</v>
      </c>
      <c r="AA130" s="208">
        <v>11.331295039208424</v>
      </c>
      <c r="AB130" s="208">
        <v>10.636840290095565</v>
      </c>
      <c r="AC130" s="12" t="s">
        <v>1409</v>
      </c>
    </row>
    <row r="131" spans="1:29" hidden="1" x14ac:dyDescent="0.55000000000000004">
      <c r="A131" s="271" t="s">
        <v>1250</v>
      </c>
      <c r="B131" s="102" t="str">
        <f t="shared" si="3"/>
        <v>0701100077</v>
      </c>
      <c r="C131" s="19">
        <v>3328649.5</v>
      </c>
      <c r="D131" s="19">
        <v>341047.09999999992</v>
      </c>
      <c r="E131" s="19">
        <v>5</v>
      </c>
      <c r="F131" s="19">
        <v>341052.09999999992</v>
      </c>
      <c r="G131" s="19">
        <v>3117138.8099999996</v>
      </c>
      <c r="H131" s="19">
        <v>74252</v>
      </c>
      <c r="I131" s="19">
        <v>162148</v>
      </c>
      <c r="J131" s="19">
        <v>40000</v>
      </c>
      <c r="K131" s="19">
        <v>0</v>
      </c>
      <c r="L131" s="19">
        <v>3393538.8099999996</v>
      </c>
      <c r="M131" s="19">
        <v>3734590.9099999997</v>
      </c>
      <c r="N131" s="438" t="s">
        <v>376</v>
      </c>
      <c r="O131" s="444">
        <v>3062799.5</v>
      </c>
      <c r="P131" s="19">
        <v>367690.40999999986</v>
      </c>
      <c r="Q131" s="19">
        <v>0</v>
      </c>
      <c r="R131" s="19">
        <v>367690.40999999986</v>
      </c>
      <c r="S131" s="19">
        <v>3079120.67</v>
      </c>
      <c r="T131" s="19">
        <v>111340</v>
      </c>
      <c r="U131" s="19">
        <v>152749</v>
      </c>
      <c r="V131" s="19">
        <v>0</v>
      </c>
      <c r="W131" s="19">
        <v>0</v>
      </c>
      <c r="X131" s="19">
        <v>3343209.67</v>
      </c>
      <c r="Y131" s="19">
        <v>3710900.0799999996</v>
      </c>
      <c r="Z131" s="208">
        <v>7.810627760392018</v>
      </c>
      <c r="AA131" s="208">
        <v>-1.4830872083057058</v>
      </c>
      <c r="AB131" s="208">
        <v>-0.63436211812554533</v>
      </c>
      <c r="AC131" s="12" t="s">
        <v>1409</v>
      </c>
    </row>
    <row r="132" spans="1:29" hidden="1" x14ac:dyDescent="0.55000000000000004">
      <c r="A132" s="271" t="s">
        <v>1251</v>
      </c>
      <c r="B132" s="102" t="str">
        <f t="shared" si="3"/>
        <v>0701100081</v>
      </c>
      <c r="C132" s="19">
        <v>3361321.49</v>
      </c>
      <c r="D132" s="19">
        <v>912141.4099999998</v>
      </c>
      <c r="E132" s="19">
        <v>14</v>
      </c>
      <c r="F132" s="19">
        <v>912155.4099999998</v>
      </c>
      <c r="G132" s="19">
        <v>2120388.71</v>
      </c>
      <c r="H132" s="19">
        <v>105811.98999999999</v>
      </c>
      <c r="I132" s="19">
        <v>89287.48000000001</v>
      </c>
      <c r="J132" s="19">
        <v>20000</v>
      </c>
      <c r="K132" s="19">
        <v>0</v>
      </c>
      <c r="L132" s="19">
        <v>2335488.1800000002</v>
      </c>
      <c r="M132" s="19">
        <v>3247643.59</v>
      </c>
      <c r="N132" s="438" t="s">
        <v>367</v>
      </c>
      <c r="O132" s="444">
        <v>3485906.7199999997</v>
      </c>
      <c r="P132" s="19">
        <v>901495.18</v>
      </c>
      <c r="Q132" s="19">
        <v>0</v>
      </c>
      <c r="R132" s="19">
        <v>901495.18</v>
      </c>
      <c r="S132" s="19">
        <v>1847640</v>
      </c>
      <c r="T132" s="19">
        <v>73499.62</v>
      </c>
      <c r="U132" s="19">
        <v>147148.35999999999</v>
      </c>
      <c r="V132" s="19">
        <v>0</v>
      </c>
      <c r="W132" s="19">
        <v>0</v>
      </c>
      <c r="X132" s="19">
        <v>2068287.98</v>
      </c>
      <c r="Y132" s="19">
        <v>2969783.16</v>
      </c>
      <c r="Z132" s="208">
        <v>-1.1686857177111685</v>
      </c>
      <c r="AA132" s="208">
        <v>-11.440871432712632</v>
      </c>
      <c r="AB132" s="208">
        <v>-8.5557550359151229</v>
      </c>
      <c r="AC132" s="12" t="s">
        <v>1409</v>
      </c>
    </row>
    <row r="133" spans="1:29" hidden="1" x14ac:dyDescent="0.55000000000000004">
      <c r="A133" s="271" t="s">
        <v>1252</v>
      </c>
      <c r="B133" s="102" t="str">
        <f t="shared" si="3"/>
        <v>0701100082</v>
      </c>
      <c r="C133" s="19">
        <v>4702940.66</v>
      </c>
      <c r="D133" s="19">
        <v>346007.87</v>
      </c>
      <c r="E133" s="19">
        <v>0</v>
      </c>
      <c r="F133" s="19">
        <v>346007.87</v>
      </c>
      <c r="G133" s="19">
        <v>2215843.91</v>
      </c>
      <c r="H133" s="19">
        <v>90342</v>
      </c>
      <c r="I133" s="19">
        <v>92377.66</v>
      </c>
      <c r="J133" s="19">
        <v>110000</v>
      </c>
      <c r="K133" s="19">
        <v>0</v>
      </c>
      <c r="L133" s="19">
        <v>2508563.5700000003</v>
      </c>
      <c r="M133" s="19">
        <v>2854571.4400000004</v>
      </c>
      <c r="N133" s="438" t="s">
        <v>84</v>
      </c>
      <c r="O133" s="444">
        <v>4735025.5999999996</v>
      </c>
      <c r="P133" s="19">
        <v>441882.1399999999</v>
      </c>
      <c r="Q133" s="19">
        <v>0</v>
      </c>
      <c r="R133" s="19">
        <v>441882.1399999999</v>
      </c>
      <c r="S133" s="19">
        <v>2069936.7300000002</v>
      </c>
      <c r="T133" s="19">
        <v>62581.859999999993</v>
      </c>
      <c r="U133" s="19">
        <v>190678.73</v>
      </c>
      <c r="V133" s="19">
        <v>0</v>
      </c>
      <c r="W133" s="19">
        <v>0</v>
      </c>
      <c r="X133" s="19">
        <v>2323197.3200000003</v>
      </c>
      <c r="Y133" s="19">
        <v>2765079.46</v>
      </c>
      <c r="Z133" s="208">
        <v>27.708696336878091</v>
      </c>
      <c r="AA133" s="208">
        <v>-7.3893383535024384</v>
      </c>
      <c r="AB133" s="208">
        <v>-3.1350408242016332</v>
      </c>
      <c r="AC133" s="12" t="s">
        <v>1409</v>
      </c>
    </row>
    <row r="134" spans="1:29" hidden="1" x14ac:dyDescent="0.55000000000000004">
      <c r="A134" s="271" t="s">
        <v>1253</v>
      </c>
      <c r="B134" s="102" t="str">
        <f t="shared" si="3"/>
        <v>0701100086</v>
      </c>
      <c r="C134" s="19">
        <v>3976728.1700000004</v>
      </c>
      <c r="D134" s="19">
        <v>335747.05</v>
      </c>
      <c r="E134" s="19">
        <v>16</v>
      </c>
      <c r="F134" s="19">
        <v>335763.05</v>
      </c>
      <c r="G134" s="19">
        <v>2993569.27</v>
      </c>
      <c r="H134" s="19">
        <v>64738</v>
      </c>
      <c r="I134" s="19">
        <v>162237.29999999999</v>
      </c>
      <c r="J134" s="19">
        <v>0</v>
      </c>
      <c r="K134" s="19">
        <v>0</v>
      </c>
      <c r="L134" s="19">
        <v>3220544.57</v>
      </c>
      <c r="M134" s="19">
        <v>3556307.6199999996</v>
      </c>
      <c r="N134" s="438" t="s">
        <v>81</v>
      </c>
      <c r="O134" s="444">
        <v>4158754.2</v>
      </c>
      <c r="P134" s="19">
        <v>461682.21999999991</v>
      </c>
      <c r="Q134" s="19">
        <v>0</v>
      </c>
      <c r="R134" s="19">
        <v>461682.21999999991</v>
      </c>
      <c r="S134" s="19">
        <v>2939398.57</v>
      </c>
      <c r="T134" s="19">
        <v>166100</v>
      </c>
      <c r="U134" s="19">
        <v>185260</v>
      </c>
      <c r="V134" s="19">
        <v>0</v>
      </c>
      <c r="W134" s="19">
        <v>0</v>
      </c>
      <c r="X134" s="19">
        <v>3290758.57</v>
      </c>
      <c r="Y134" s="19">
        <v>3752440.7899999996</v>
      </c>
      <c r="Z134" s="208">
        <v>37.502390450646651</v>
      </c>
      <c r="AA134" s="208">
        <v>2.1801902899918568</v>
      </c>
      <c r="AB134" s="208">
        <v>5.5150788671088007</v>
      </c>
      <c r="AC134" s="12" t="s">
        <v>1409</v>
      </c>
    </row>
    <row r="135" spans="1:29" hidden="1" x14ac:dyDescent="0.55000000000000004">
      <c r="A135" s="271" t="s">
        <v>1254</v>
      </c>
      <c r="B135" s="102" t="str">
        <f t="shared" si="3"/>
        <v>0701100089</v>
      </c>
      <c r="C135" s="19">
        <v>4975779.0500000007</v>
      </c>
      <c r="D135" s="19">
        <v>476496.07999999996</v>
      </c>
      <c r="E135" s="19">
        <v>0</v>
      </c>
      <c r="F135" s="19">
        <v>476496.07999999996</v>
      </c>
      <c r="G135" s="19">
        <v>2904927.57</v>
      </c>
      <c r="H135" s="19">
        <v>283780</v>
      </c>
      <c r="I135" s="19">
        <v>112700.92</v>
      </c>
      <c r="J135" s="19">
        <v>20000</v>
      </c>
      <c r="K135" s="19">
        <v>0</v>
      </c>
      <c r="L135" s="19">
        <v>3321408.4899999998</v>
      </c>
      <c r="M135" s="19">
        <v>3797904.57</v>
      </c>
      <c r="N135" s="438" t="s">
        <v>386</v>
      </c>
      <c r="O135" s="444">
        <v>5701973.8000000007</v>
      </c>
      <c r="P135" s="19">
        <v>531331.1100000001</v>
      </c>
      <c r="Q135" s="19">
        <v>0</v>
      </c>
      <c r="R135" s="19">
        <v>531331.1100000001</v>
      </c>
      <c r="S135" s="19">
        <v>2997956.7699999996</v>
      </c>
      <c r="T135" s="19">
        <v>131483</v>
      </c>
      <c r="U135" s="19">
        <v>110703</v>
      </c>
      <c r="V135" s="19">
        <v>0</v>
      </c>
      <c r="W135" s="19">
        <v>0</v>
      </c>
      <c r="X135" s="19">
        <v>3240142.7699999996</v>
      </c>
      <c r="Y135" s="19">
        <v>3771473.88</v>
      </c>
      <c r="Z135" s="208">
        <v>11.507970852561925</v>
      </c>
      <c r="AA135" s="208">
        <v>-2.4467246424121778</v>
      </c>
      <c r="AB135" s="208">
        <v>-0.69592822865478021</v>
      </c>
      <c r="AC135" s="12" t="s">
        <v>1409</v>
      </c>
    </row>
    <row r="136" spans="1:29" hidden="1" x14ac:dyDescent="0.55000000000000004">
      <c r="A136" s="271" t="s">
        <v>1255</v>
      </c>
      <c r="B136" s="102" t="str">
        <f t="shared" ref="B136:B167" si="4">"0701100"&amp;RIGHT(A136,3)</f>
        <v>0701100092</v>
      </c>
      <c r="C136" s="19">
        <v>7125600.7999999998</v>
      </c>
      <c r="D136" s="19">
        <v>639828.32999999996</v>
      </c>
      <c r="E136" s="19">
        <v>17</v>
      </c>
      <c r="F136" s="19">
        <v>639845.32999999996</v>
      </c>
      <c r="G136" s="19">
        <v>3699000.04</v>
      </c>
      <c r="H136" s="19">
        <v>740833</v>
      </c>
      <c r="I136" s="19">
        <v>272350</v>
      </c>
      <c r="J136" s="19">
        <v>0</v>
      </c>
      <c r="K136" s="19">
        <v>0</v>
      </c>
      <c r="L136" s="19">
        <v>4712183.04</v>
      </c>
      <c r="M136" s="19">
        <v>5352028.37</v>
      </c>
      <c r="N136" s="438" t="s">
        <v>400</v>
      </c>
      <c r="O136" s="444">
        <v>6754922.6799999997</v>
      </c>
      <c r="P136" s="19">
        <v>557276.27</v>
      </c>
      <c r="Q136" s="19">
        <v>33</v>
      </c>
      <c r="R136" s="19">
        <v>557309.27</v>
      </c>
      <c r="S136" s="19">
        <v>3866084.88</v>
      </c>
      <c r="T136" s="19">
        <v>1007255</v>
      </c>
      <c r="U136" s="19">
        <v>351465</v>
      </c>
      <c r="V136" s="19">
        <v>0</v>
      </c>
      <c r="W136" s="19">
        <v>0</v>
      </c>
      <c r="X136" s="19">
        <v>5224804.88</v>
      </c>
      <c r="Y136" s="19">
        <v>5782114.1500000004</v>
      </c>
      <c r="Z136" s="208">
        <v>-12.899376791575543</v>
      </c>
      <c r="AA136" s="208">
        <v>10.87864872074239</v>
      </c>
      <c r="AB136" s="208">
        <v>8.0359398393846764</v>
      </c>
      <c r="AC136" s="12" t="s">
        <v>1409</v>
      </c>
    </row>
    <row r="137" spans="1:29" x14ac:dyDescent="0.55000000000000004">
      <c r="A137" s="271" t="s">
        <v>1256</v>
      </c>
      <c r="B137" s="455" t="str">
        <f t="shared" si="4"/>
        <v>0701100093</v>
      </c>
      <c r="C137" s="19">
        <v>6947510.5</v>
      </c>
      <c r="D137" s="19">
        <v>225851.13999999998</v>
      </c>
      <c r="E137" s="19">
        <v>0</v>
      </c>
      <c r="F137" s="19">
        <v>225851.13999999998</v>
      </c>
      <c r="G137" s="19">
        <v>3606994.97</v>
      </c>
      <c r="H137" s="19">
        <v>228510</v>
      </c>
      <c r="I137" s="19">
        <v>168971</v>
      </c>
      <c r="J137" s="19">
        <v>0</v>
      </c>
      <c r="K137" s="19">
        <v>0</v>
      </c>
      <c r="L137" s="19">
        <v>4004475.97</v>
      </c>
      <c r="M137" s="19">
        <v>4230327.1100000003</v>
      </c>
      <c r="N137" s="438"/>
      <c r="O137" s="444">
        <v>7513583.6799999997</v>
      </c>
      <c r="P137" s="19">
        <v>380741.44000000006</v>
      </c>
      <c r="Q137" s="19">
        <v>11</v>
      </c>
      <c r="R137" s="19">
        <v>380752.44000000006</v>
      </c>
      <c r="S137" s="19">
        <v>4628066.8600000003</v>
      </c>
      <c r="T137" s="19">
        <v>238640</v>
      </c>
      <c r="U137" s="19">
        <v>234875</v>
      </c>
      <c r="V137" s="19">
        <v>0</v>
      </c>
      <c r="W137" s="19">
        <v>0</v>
      </c>
      <c r="X137" s="19">
        <v>5101581.8600000003</v>
      </c>
      <c r="Y137" s="19">
        <v>5482334.3000000007</v>
      </c>
      <c r="Z137" s="208">
        <v>68.585573665911127</v>
      </c>
      <c r="AA137" s="208">
        <v>27.396990223417426</v>
      </c>
      <c r="AB137" s="208">
        <v>29.595990036808296</v>
      </c>
      <c r="AC137" s="12" t="s">
        <v>1409</v>
      </c>
    </row>
    <row r="138" spans="1:29" hidden="1" x14ac:dyDescent="0.55000000000000004">
      <c r="A138" s="271" t="s">
        <v>1257</v>
      </c>
      <c r="B138" s="102" t="str">
        <f t="shared" si="4"/>
        <v>0701100094</v>
      </c>
      <c r="C138" s="19">
        <v>4401647.84</v>
      </c>
      <c r="D138" s="19">
        <v>338760.96000000002</v>
      </c>
      <c r="E138" s="19">
        <v>0</v>
      </c>
      <c r="F138" s="19">
        <v>338760.96000000002</v>
      </c>
      <c r="G138" s="19">
        <v>2253779.25</v>
      </c>
      <c r="H138" s="19">
        <v>18400</v>
      </c>
      <c r="I138" s="19">
        <v>169260</v>
      </c>
      <c r="J138" s="19">
        <v>170000</v>
      </c>
      <c r="K138" s="19">
        <v>0</v>
      </c>
      <c r="L138" s="19">
        <v>2611439.25</v>
      </c>
      <c r="M138" s="19">
        <v>2950200.21</v>
      </c>
      <c r="N138" s="438" t="s">
        <v>110</v>
      </c>
      <c r="O138" s="444">
        <v>4009717.05</v>
      </c>
      <c r="P138" s="19">
        <v>392611.52</v>
      </c>
      <c r="Q138" s="19">
        <v>0</v>
      </c>
      <c r="R138" s="19">
        <v>392611.52</v>
      </c>
      <c r="S138" s="19">
        <v>2257135.59</v>
      </c>
      <c r="T138" s="19">
        <v>82680</v>
      </c>
      <c r="U138" s="19">
        <v>162251.96</v>
      </c>
      <c r="V138" s="19">
        <v>0</v>
      </c>
      <c r="W138" s="19">
        <v>24953.279999999999</v>
      </c>
      <c r="X138" s="19">
        <v>2527020.8299999996</v>
      </c>
      <c r="Y138" s="19">
        <v>2919632.3499999996</v>
      </c>
      <c r="Z138" s="208">
        <v>15.89632996671163</v>
      </c>
      <c r="AA138" s="208">
        <v>-3.2326396258308665</v>
      </c>
      <c r="AB138" s="208">
        <v>-1.036128324321431</v>
      </c>
      <c r="AC138" s="12" t="s">
        <v>1409</v>
      </c>
    </row>
    <row r="139" spans="1:29" x14ac:dyDescent="0.55000000000000004">
      <c r="A139" s="271" t="s">
        <v>1258</v>
      </c>
      <c r="B139" s="455" t="str">
        <f t="shared" si="4"/>
        <v>0701100095</v>
      </c>
      <c r="C139" s="19">
        <v>2312509.81</v>
      </c>
      <c r="D139" s="19">
        <v>264185.42000000004</v>
      </c>
      <c r="E139" s="19">
        <v>0</v>
      </c>
      <c r="F139" s="19">
        <v>264185.42000000004</v>
      </c>
      <c r="G139" s="19">
        <v>1365398.48</v>
      </c>
      <c r="H139" s="19">
        <v>130830</v>
      </c>
      <c r="I139" s="19">
        <v>77874</v>
      </c>
      <c r="J139" s="19">
        <v>0</v>
      </c>
      <c r="K139" s="19">
        <v>0</v>
      </c>
      <c r="L139" s="19">
        <v>1574102.48</v>
      </c>
      <c r="M139" s="19">
        <v>1838287.9</v>
      </c>
      <c r="N139" s="438" t="s">
        <v>405</v>
      </c>
      <c r="O139" s="444">
        <v>2932537.62</v>
      </c>
      <c r="P139" s="19">
        <v>276938.32</v>
      </c>
      <c r="Q139" s="19">
        <v>0</v>
      </c>
      <c r="R139" s="19">
        <v>276938.32</v>
      </c>
      <c r="S139" s="19">
        <v>1708094.2</v>
      </c>
      <c r="T139" s="19">
        <v>145234</v>
      </c>
      <c r="U139" s="19">
        <v>93266</v>
      </c>
      <c r="V139" s="19">
        <v>0</v>
      </c>
      <c r="W139" s="19">
        <v>0</v>
      </c>
      <c r="X139" s="19">
        <v>1946594.2</v>
      </c>
      <c r="Y139" s="19">
        <v>2223532.52</v>
      </c>
      <c r="Z139" s="208">
        <v>4.8272535251945259</v>
      </c>
      <c r="AA139" s="208">
        <v>23.663752819956169</v>
      </c>
      <c r="AB139" s="208">
        <v>20.956707597324673</v>
      </c>
      <c r="AC139" s="12" t="s">
        <v>1409</v>
      </c>
    </row>
    <row r="140" spans="1:29" x14ac:dyDescent="0.55000000000000004">
      <c r="A140" s="274" t="s">
        <v>1259</v>
      </c>
      <c r="B140" s="455" t="str">
        <f t="shared" si="4"/>
        <v>0701100097</v>
      </c>
      <c r="C140" s="19">
        <v>4179166.75</v>
      </c>
      <c r="D140" s="19">
        <v>226426.75</v>
      </c>
      <c r="E140" s="19">
        <v>0</v>
      </c>
      <c r="F140" s="19">
        <v>226426.75</v>
      </c>
      <c r="G140" s="19">
        <v>3544310.6</v>
      </c>
      <c r="H140" s="19">
        <v>354950</v>
      </c>
      <c r="I140" s="19">
        <v>180550</v>
      </c>
      <c r="J140" s="19">
        <v>0</v>
      </c>
      <c r="K140" s="19">
        <v>0</v>
      </c>
      <c r="L140" s="19">
        <v>4079810.6</v>
      </c>
      <c r="M140" s="19">
        <v>4306237.3499999996</v>
      </c>
      <c r="N140" s="438" t="s">
        <v>359</v>
      </c>
      <c r="O140" s="444">
        <v>4269835.8600000003</v>
      </c>
      <c r="P140" s="19">
        <v>370765.81000000006</v>
      </c>
      <c r="Q140" s="19">
        <v>0</v>
      </c>
      <c r="R140" s="19">
        <v>370765.81000000006</v>
      </c>
      <c r="S140" s="19">
        <v>5186137.2700000005</v>
      </c>
      <c r="T140" s="19">
        <v>302511</v>
      </c>
      <c r="U140" s="19">
        <v>199565</v>
      </c>
      <c r="V140" s="19">
        <v>0</v>
      </c>
      <c r="W140" s="19">
        <v>0</v>
      </c>
      <c r="X140" s="19">
        <v>5688213.2700000005</v>
      </c>
      <c r="Y140" s="19">
        <v>6058979.0800000001</v>
      </c>
      <c r="Z140" s="208">
        <v>63.746469884852409</v>
      </c>
      <c r="AA140" s="208">
        <v>39.423464167674851</v>
      </c>
      <c r="AB140" s="208">
        <v>40.702394864509749</v>
      </c>
      <c r="AC140" s="12" t="s">
        <v>1409</v>
      </c>
    </row>
    <row r="141" spans="1:29" hidden="1" x14ac:dyDescent="0.55000000000000004">
      <c r="A141" s="274" t="s">
        <v>1260</v>
      </c>
      <c r="B141" s="102" t="str">
        <f t="shared" si="4"/>
        <v>0701100199</v>
      </c>
      <c r="C141" s="19">
        <v>2522876</v>
      </c>
      <c r="D141" s="19">
        <v>208069.87999999998</v>
      </c>
      <c r="E141" s="19">
        <v>0</v>
      </c>
      <c r="F141" s="19">
        <v>208069.87999999998</v>
      </c>
      <c r="G141" s="19">
        <v>1487544.4000000001</v>
      </c>
      <c r="H141" s="19">
        <v>206850</v>
      </c>
      <c r="I141" s="19">
        <v>142602</v>
      </c>
      <c r="J141" s="19">
        <v>0</v>
      </c>
      <c r="K141" s="19">
        <v>0</v>
      </c>
      <c r="L141" s="19">
        <v>1836996.4000000001</v>
      </c>
      <c r="M141" s="19">
        <v>2045066.28</v>
      </c>
      <c r="N141" s="438" t="s">
        <v>377</v>
      </c>
      <c r="O141" s="444">
        <v>2655194.5</v>
      </c>
      <c r="P141" s="19">
        <v>197465.15000000002</v>
      </c>
      <c r="Q141" s="19">
        <v>0</v>
      </c>
      <c r="R141" s="19">
        <v>197465.15000000002</v>
      </c>
      <c r="S141" s="19">
        <v>1576506.17</v>
      </c>
      <c r="T141" s="19">
        <v>376800</v>
      </c>
      <c r="U141" s="19">
        <v>164420</v>
      </c>
      <c r="V141" s="19">
        <v>0</v>
      </c>
      <c r="W141" s="19">
        <v>0</v>
      </c>
      <c r="X141" s="19">
        <v>2117726.17</v>
      </c>
      <c r="Y141" s="19">
        <v>2315191.3199999998</v>
      </c>
      <c r="Z141" s="208">
        <v>-5.0967155842065921</v>
      </c>
      <c r="AA141" s="208">
        <v>15.281998919540602</v>
      </c>
      <c r="AB141" s="208">
        <v>13.208620309362287</v>
      </c>
      <c r="AC141" s="12" t="s">
        <v>1409</v>
      </c>
    </row>
    <row r="142" spans="1:29" hidden="1" x14ac:dyDescent="0.55000000000000004">
      <c r="A142" s="274" t="s">
        <v>1261</v>
      </c>
      <c r="B142" s="102" t="str">
        <f t="shared" si="4"/>
        <v>0701100200</v>
      </c>
      <c r="C142" s="19">
        <v>2210492.98</v>
      </c>
      <c r="D142" s="19">
        <v>222592.26</v>
      </c>
      <c r="E142" s="19">
        <v>0</v>
      </c>
      <c r="F142" s="19">
        <v>222592.26</v>
      </c>
      <c r="G142" s="19">
        <v>1250980</v>
      </c>
      <c r="H142" s="19">
        <v>220280</v>
      </c>
      <c r="I142" s="19">
        <v>159110</v>
      </c>
      <c r="J142" s="19">
        <v>10000</v>
      </c>
      <c r="K142" s="19">
        <v>0</v>
      </c>
      <c r="L142" s="19">
        <v>1640370</v>
      </c>
      <c r="M142" s="19">
        <v>1862962.26</v>
      </c>
      <c r="N142" s="438" t="s">
        <v>367</v>
      </c>
      <c r="O142" s="444">
        <v>2348401.9</v>
      </c>
      <c r="P142" s="19">
        <v>295111.4499999999</v>
      </c>
      <c r="Q142" s="19">
        <v>1</v>
      </c>
      <c r="R142" s="19">
        <v>295112.4499999999</v>
      </c>
      <c r="S142" s="19">
        <v>1485354.09</v>
      </c>
      <c r="T142" s="19">
        <v>239954</v>
      </c>
      <c r="U142" s="19">
        <v>190296</v>
      </c>
      <c r="V142" s="19">
        <v>0</v>
      </c>
      <c r="W142" s="19">
        <v>0</v>
      </c>
      <c r="X142" s="19">
        <v>1915604.09</v>
      </c>
      <c r="Y142" s="19">
        <v>2210716.54</v>
      </c>
      <c r="Z142" s="208">
        <v>32.579834536924096</v>
      </c>
      <c r="AA142" s="208">
        <v>16.778781006724099</v>
      </c>
      <c r="AB142" s="208">
        <v>18.666737779218352</v>
      </c>
      <c r="AC142" s="12" t="s">
        <v>1409</v>
      </c>
    </row>
    <row r="143" spans="1:29" x14ac:dyDescent="0.55000000000000004">
      <c r="A143" s="271" t="s">
        <v>1262</v>
      </c>
      <c r="B143" s="455" t="str">
        <f t="shared" si="4"/>
        <v>0701100103</v>
      </c>
      <c r="C143" s="19">
        <v>3351110.5000000005</v>
      </c>
      <c r="D143" s="19">
        <v>512953.76</v>
      </c>
      <c r="E143" s="19">
        <v>14</v>
      </c>
      <c r="F143" s="19">
        <v>512967.76</v>
      </c>
      <c r="G143" s="19">
        <v>2913329.39</v>
      </c>
      <c r="H143" s="19">
        <v>78881</v>
      </c>
      <c r="I143" s="19">
        <v>139020</v>
      </c>
      <c r="J143" s="19">
        <v>80000</v>
      </c>
      <c r="K143" s="19">
        <v>0</v>
      </c>
      <c r="L143" s="19">
        <v>3211230.39</v>
      </c>
      <c r="M143" s="19">
        <v>3724198.1500000004</v>
      </c>
      <c r="N143" s="438" t="s">
        <v>380</v>
      </c>
      <c r="O143" s="444">
        <v>4180682.3</v>
      </c>
      <c r="P143" s="19">
        <v>443608.62</v>
      </c>
      <c r="Q143" s="19">
        <v>1</v>
      </c>
      <c r="R143" s="19">
        <v>443609.62</v>
      </c>
      <c r="S143" s="19">
        <v>3915369.8299999996</v>
      </c>
      <c r="T143" s="19">
        <v>99966</v>
      </c>
      <c r="U143" s="19">
        <v>172663.66</v>
      </c>
      <c r="V143" s="19">
        <v>0</v>
      </c>
      <c r="W143" s="19">
        <v>73271.039999999994</v>
      </c>
      <c r="X143" s="19">
        <v>4261270.5299999993</v>
      </c>
      <c r="Y143" s="19">
        <v>4704880.1499999994</v>
      </c>
      <c r="Z143" s="208">
        <v>-13.520955001148614</v>
      </c>
      <c r="AA143" s="208">
        <v>32.698997345998563</v>
      </c>
      <c r="AB143" s="208">
        <v>26.33270198042494</v>
      </c>
      <c r="AC143" s="12" t="s">
        <v>1409</v>
      </c>
    </row>
    <row r="144" spans="1:29" hidden="1" x14ac:dyDescent="0.55000000000000004">
      <c r="A144" s="274" t="s">
        <v>1263</v>
      </c>
      <c r="B144" s="102" t="str">
        <f t="shared" si="4"/>
        <v>0701100203</v>
      </c>
      <c r="C144" s="19">
        <v>2609666</v>
      </c>
      <c r="D144" s="19">
        <v>181486.46000000002</v>
      </c>
      <c r="E144" s="19">
        <v>19</v>
      </c>
      <c r="F144" s="19">
        <v>181505.46000000002</v>
      </c>
      <c r="G144" s="19">
        <v>1861829.83</v>
      </c>
      <c r="H144" s="19">
        <v>734233</v>
      </c>
      <c r="I144" s="19">
        <v>199853</v>
      </c>
      <c r="J144" s="19">
        <v>0</v>
      </c>
      <c r="K144" s="19">
        <v>0</v>
      </c>
      <c r="L144" s="19">
        <v>2795915.83</v>
      </c>
      <c r="M144" s="19">
        <v>2977421.29</v>
      </c>
      <c r="N144" s="438" t="s">
        <v>368</v>
      </c>
      <c r="O144" s="444">
        <v>2340039.5</v>
      </c>
      <c r="P144" s="19">
        <v>228731.57999999996</v>
      </c>
      <c r="Q144" s="19">
        <v>0</v>
      </c>
      <c r="R144" s="19">
        <v>228731.57999999996</v>
      </c>
      <c r="S144" s="19">
        <v>1728552.0999999999</v>
      </c>
      <c r="T144" s="19">
        <v>689108.7</v>
      </c>
      <c r="U144" s="19">
        <v>224160.5</v>
      </c>
      <c r="V144" s="19">
        <v>0</v>
      </c>
      <c r="W144" s="19">
        <v>0</v>
      </c>
      <c r="X144" s="19">
        <v>2641821.2999999998</v>
      </c>
      <c r="Y144" s="19">
        <v>2870552.88</v>
      </c>
      <c r="Z144" s="208">
        <v>26.019118102562825</v>
      </c>
      <c r="AA144" s="208">
        <v>-5.5114151987901669</v>
      </c>
      <c r="AB144" s="208">
        <v>-3.5892942110318606</v>
      </c>
      <c r="AC144" s="12" t="s">
        <v>1409</v>
      </c>
    </row>
    <row r="145" spans="1:29" hidden="1" x14ac:dyDescent="0.55000000000000004">
      <c r="A145" s="274" t="s">
        <v>1264</v>
      </c>
      <c r="B145" s="102" t="str">
        <f t="shared" si="4"/>
        <v>0701100204</v>
      </c>
      <c r="C145" s="19">
        <v>3966202.99</v>
      </c>
      <c r="D145" s="19">
        <v>515415.01999999996</v>
      </c>
      <c r="E145" s="19">
        <v>4</v>
      </c>
      <c r="F145" s="19">
        <v>515419.01999999996</v>
      </c>
      <c r="G145" s="19">
        <v>915556.66</v>
      </c>
      <c r="H145" s="19">
        <v>849258</v>
      </c>
      <c r="I145" s="19">
        <v>310280</v>
      </c>
      <c r="J145" s="19">
        <v>0</v>
      </c>
      <c r="K145" s="19">
        <v>0</v>
      </c>
      <c r="L145" s="19">
        <v>2075094.6600000001</v>
      </c>
      <c r="M145" s="19">
        <v>2590513.6800000002</v>
      </c>
      <c r="N145" s="438" t="s">
        <v>411</v>
      </c>
      <c r="O145" s="444">
        <v>4154761</v>
      </c>
      <c r="P145" s="19">
        <v>514046.34000000008</v>
      </c>
      <c r="Q145" s="19">
        <v>2</v>
      </c>
      <c r="R145" s="19">
        <v>514048.34000000008</v>
      </c>
      <c r="S145" s="19">
        <v>1064872.0799999998</v>
      </c>
      <c r="T145" s="19">
        <v>541845</v>
      </c>
      <c r="U145" s="19">
        <v>378555</v>
      </c>
      <c r="V145" s="19">
        <v>0</v>
      </c>
      <c r="W145" s="19">
        <v>0</v>
      </c>
      <c r="X145" s="19">
        <v>1985272.0799999998</v>
      </c>
      <c r="Y145" s="19">
        <v>2499320.42</v>
      </c>
      <c r="Z145" s="208">
        <v>-0.26593508326485055</v>
      </c>
      <c r="AA145" s="208">
        <v>-4.3286015684701482</v>
      </c>
      <c r="AB145" s="208">
        <v>-3.5202771058132467</v>
      </c>
      <c r="AC145" s="12" t="s">
        <v>1409</v>
      </c>
    </row>
    <row r="146" spans="1:29" hidden="1" x14ac:dyDescent="0.55000000000000004">
      <c r="A146" s="274" t="s">
        <v>1265</v>
      </c>
      <c r="B146" s="102" t="str">
        <f t="shared" si="4"/>
        <v>0701100205</v>
      </c>
      <c r="C146" s="19">
        <v>3625467.2</v>
      </c>
      <c r="D146" s="19">
        <v>146952.68</v>
      </c>
      <c r="E146" s="19">
        <v>15</v>
      </c>
      <c r="F146" s="19">
        <v>146967.67999999999</v>
      </c>
      <c r="G146" s="19">
        <v>1529200.0099999998</v>
      </c>
      <c r="H146" s="19">
        <v>10800</v>
      </c>
      <c r="I146" s="19">
        <v>205523</v>
      </c>
      <c r="J146" s="19">
        <v>0</v>
      </c>
      <c r="K146" s="19">
        <v>0</v>
      </c>
      <c r="L146" s="19">
        <v>1745523.0099999998</v>
      </c>
      <c r="M146" s="19">
        <v>1892490.6899999997</v>
      </c>
      <c r="N146" s="438" t="s">
        <v>362</v>
      </c>
      <c r="O146" s="444">
        <v>3436499.73</v>
      </c>
      <c r="P146" s="19">
        <v>192991</v>
      </c>
      <c r="Q146" s="19">
        <v>0</v>
      </c>
      <c r="R146" s="19">
        <v>192991</v>
      </c>
      <c r="S146" s="19">
        <v>1372956.7599999998</v>
      </c>
      <c r="T146" s="19">
        <v>7000</v>
      </c>
      <c r="U146" s="19">
        <v>224417</v>
      </c>
      <c r="V146" s="19">
        <v>0</v>
      </c>
      <c r="W146" s="19">
        <v>0</v>
      </c>
      <c r="X146" s="19">
        <v>1604373.7599999998</v>
      </c>
      <c r="Y146" s="19">
        <v>1797364.7599999998</v>
      </c>
      <c r="Z146" s="208">
        <v>31.315266050331619</v>
      </c>
      <c r="AA146" s="208">
        <v>-8.0863585980456385</v>
      </c>
      <c r="AB146" s="208">
        <v>-5.0264939480362747</v>
      </c>
      <c r="AC146" s="12" t="s">
        <v>1409</v>
      </c>
    </row>
    <row r="147" spans="1:29" hidden="1" x14ac:dyDescent="0.55000000000000004">
      <c r="A147" s="275"/>
      <c r="B147" s="102" t="str">
        <f t="shared" si="4"/>
        <v>0701100</v>
      </c>
      <c r="C147" s="19"/>
      <c r="D147" s="19"/>
      <c r="E147" s="19"/>
      <c r="F147" s="19"/>
      <c r="G147" s="19"/>
      <c r="H147" s="19"/>
      <c r="I147" s="19"/>
      <c r="J147" s="19"/>
      <c r="K147" s="19"/>
      <c r="L147" s="19"/>
      <c r="M147" s="19"/>
      <c r="N147" s="438" t="s">
        <v>387</v>
      </c>
      <c r="O147" s="444"/>
      <c r="P147" s="19"/>
      <c r="Q147" s="19"/>
      <c r="R147" s="19"/>
      <c r="S147" s="19"/>
      <c r="T147" s="19"/>
      <c r="U147" s="19"/>
      <c r="V147" s="19"/>
      <c r="W147" s="19"/>
      <c r="X147" s="19"/>
      <c r="Y147" s="19"/>
      <c r="Z147" s="208"/>
      <c r="AA147" s="208"/>
      <c r="AB147" s="208"/>
      <c r="AC147" s="12" t="s">
        <v>1409</v>
      </c>
    </row>
    <row r="148" spans="1:29" hidden="1" x14ac:dyDescent="0.55000000000000004">
      <c r="A148" s="276" t="s">
        <v>283</v>
      </c>
      <c r="B148" s="102" t="str">
        <f t="shared" si="4"/>
        <v>0701100นุน</v>
      </c>
      <c r="C148" s="47">
        <v>399179131.84000045</v>
      </c>
      <c r="D148" s="47">
        <v>67913330.800000072</v>
      </c>
      <c r="E148" s="47">
        <v>1180.0700000000002</v>
      </c>
      <c r="F148" s="47">
        <v>67914510.870000079</v>
      </c>
      <c r="G148" s="47">
        <v>186360410.72999996</v>
      </c>
      <c r="H148" s="47">
        <v>49673497.399999999</v>
      </c>
      <c r="I148" s="47">
        <v>32408037.029999997</v>
      </c>
      <c r="J148" s="47">
        <v>1522500</v>
      </c>
      <c r="K148" s="47">
        <v>2359822</v>
      </c>
      <c r="L148" s="47">
        <v>272324267.16000003</v>
      </c>
      <c r="M148" s="47">
        <v>340238778.03000009</v>
      </c>
      <c r="N148" s="438" t="s">
        <v>400</v>
      </c>
      <c r="O148" s="443">
        <v>413100904.76999986</v>
      </c>
      <c r="P148" s="47">
        <v>59658155.609999746</v>
      </c>
      <c r="Q148" s="47">
        <v>14396.779999999999</v>
      </c>
      <c r="R148" s="47">
        <v>59672552.389999747</v>
      </c>
      <c r="S148" s="47">
        <v>208181360.10000002</v>
      </c>
      <c r="T148" s="47">
        <v>65096455.709999993</v>
      </c>
      <c r="U148" s="47">
        <v>35423333.909999996</v>
      </c>
      <c r="V148" s="47">
        <v>5427092.1500000004</v>
      </c>
      <c r="W148" s="47">
        <v>1554080</v>
      </c>
      <c r="X148" s="47">
        <v>315682321.87</v>
      </c>
      <c r="Y148" s="47">
        <v>375354874.25999981</v>
      </c>
      <c r="Z148" s="208">
        <v>-12.13578420048823</v>
      </c>
      <c r="AA148" s="208">
        <v>15.921480359488347</v>
      </c>
      <c r="AB148" s="208">
        <v>10.321015268548669</v>
      </c>
      <c r="AC148" s="12" t="s">
        <v>1409</v>
      </c>
    </row>
    <row r="149" spans="1:29" hidden="1" x14ac:dyDescent="0.55000000000000004">
      <c r="A149" s="270" t="s">
        <v>284</v>
      </c>
      <c r="B149" s="102" t="str">
        <f t="shared" si="4"/>
        <v>0701100งาน</v>
      </c>
      <c r="C149" s="47">
        <v>302589106.30000043</v>
      </c>
      <c r="D149" s="47">
        <v>63944458.150000073</v>
      </c>
      <c r="E149" s="47">
        <v>967.7</v>
      </c>
      <c r="F149" s="47">
        <v>63945425.850000076</v>
      </c>
      <c r="G149" s="47">
        <v>169044129.61999997</v>
      </c>
      <c r="H149" s="47">
        <v>30425539.629999999</v>
      </c>
      <c r="I149" s="47">
        <v>23976465.959999997</v>
      </c>
      <c r="J149" s="47">
        <v>1522500</v>
      </c>
      <c r="K149" s="47">
        <v>2359822</v>
      </c>
      <c r="L149" s="47">
        <v>227328457.21000004</v>
      </c>
      <c r="M149" s="47">
        <v>291273883.06000012</v>
      </c>
      <c r="N149" s="438"/>
      <c r="O149" s="443">
        <v>312737766.54999983</v>
      </c>
      <c r="P149" s="47">
        <v>56028923.58999975</v>
      </c>
      <c r="Q149" s="47">
        <v>11243.42</v>
      </c>
      <c r="R149" s="47">
        <v>56040167.009999752</v>
      </c>
      <c r="S149" s="47">
        <v>187045050.92000002</v>
      </c>
      <c r="T149" s="47">
        <v>44587637.659999996</v>
      </c>
      <c r="U149" s="47">
        <v>27995727.23</v>
      </c>
      <c r="V149" s="47">
        <v>5427092.1500000004</v>
      </c>
      <c r="W149" s="47">
        <v>1554080</v>
      </c>
      <c r="X149" s="47">
        <v>266609587.95999998</v>
      </c>
      <c r="Y149" s="47">
        <v>322649754.96999979</v>
      </c>
      <c r="Z149" s="208">
        <v>-12.362508709448708</v>
      </c>
      <c r="AA149" s="208">
        <v>17.279460403724585</v>
      </c>
      <c r="AB149" s="208">
        <v>10.771948236614294</v>
      </c>
      <c r="AC149" s="12" t="s">
        <v>1409</v>
      </c>
    </row>
    <row r="150" spans="1:29" x14ac:dyDescent="0.55000000000000004">
      <c r="A150" s="271" t="s">
        <v>1266</v>
      </c>
      <c r="B150" s="455" t="str">
        <f t="shared" si="4"/>
        <v>0701100000</v>
      </c>
      <c r="C150" s="19">
        <v>0</v>
      </c>
      <c r="D150" s="19">
        <v>0</v>
      </c>
      <c r="E150" s="19">
        <v>6</v>
      </c>
      <c r="F150" s="19">
        <v>6</v>
      </c>
      <c r="G150" s="19">
        <v>0</v>
      </c>
      <c r="H150" s="19">
        <v>0</v>
      </c>
      <c r="I150" s="19">
        <v>0</v>
      </c>
      <c r="J150" s="19">
        <v>0</v>
      </c>
      <c r="K150" s="19">
        <v>0</v>
      </c>
      <c r="L150" s="19">
        <v>0</v>
      </c>
      <c r="M150" s="19">
        <v>6</v>
      </c>
      <c r="N150" s="438" t="s">
        <v>111</v>
      </c>
      <c r="O150" s="444">
        <v>0</v>
      </c>
      <c r="P150" s="19">
        <v>0</v>
      </c>
      <c r="Q150" s="19">
        <v>4</v>
      </c>
      <c r="R150" s="19">
        <v>4</v>
      </c>
      <c r="S150" s="19">
        <v>0</v>
      </c>
      <c r="T150" s="19">
        <v>0</v>
      </c>
      <c r="U150" s="19">
        <v>0</v>
      </c>
      <c r="V150" s="19">
        <v>0</v>
      </c>
      <c r="W150" s="19">
        <v>0</v>
      </c>
      <c r="X150" s="19">
        <v>0</v>
      </c>
      <c r="Y150" s="19">
        <v>4</v>
      </c>
      <c r="Z150" s="208">
        <v>-33.333333333333336</v>
      </c>
      <c r="AA150" s="208">
        <v>0</v>
      </c>
      <c r="AB150" s="208">
        <v>-33.333333333333336</v>
      </c>
      <c r="AC150" s="12" t="s">
        <v>1409</v>
      </c>
    </row>
    <row r="151" spans="1:29" hidden="1" x14ac:dyDescent="0.55000000000000004">
      <c r="A151" s="271" t="s">
        <v>1267</v>
      </c>
      <c r="B151" s="102" t="str">
        <f t="shared" si="4"/>
        <v>0701100001</v>
      </c>
      <c r="C151" s="19">
        <v>3243158.6799999997</v>
      </c>
      <c r="D151" s="19">
        <v>37406.909999999996</v>
      </c>
      <c r="E151" s="19">
        <v>5</v>
      </c>
      <c r="F151" s="19">
        <v>37411.909999999996</v>
      </c>
      <c r="G151" s="19">
        <v>593392.82000000007</v>
      </c>
      <c r="H151" s="19">
        <v>899</v>
      </c>
      <c r="I151" s="19">
        <v>158483</v>
      </c>
      <c r="J151" s="19">
        <v>0</v>
      </c>
      <c r="K151" s="19">
        <v>0</v>
      </c>
      <c r="L151" s="19">
        <v>752774.82000000007</v>
      </c>
      <c r="M151" s="19">
        <v>790186.7300000001</v>
      </c>
      <c r="N151" s="438" t="s">
        <v>407</v>
      </c>
      <c r="O151" s="444">
        <v>3866453.1100000003</v>
      </c>
      <c r="P151" s="19">
        <v>87924.109999999986</v>
      </c>
      <c r="Q151" s="19">
        <v>2</v>
      </c>
      <c r="R151" s="19">
        <v>87926.109999999986</v>
      </c>
      <c r="S151" s="19">
        <v>611668.56999999995</v>
      </c>
      <c r="T151" s="19">
        <v>0</v>
      </c>
      <c r="U151" s="19">
        <v>7528</v>
      </c>
      <c r="V151" s="19">
        <v>0</v>
      </c>
      <c r="W151" s="19">
        <v>0</v>
      </c>
      <c r="X151" s="19">
        <v>619196.56999999995</v>
      </c>
      <c r="Y151" s="19">
        <v>707122.67999999993</v>
      </c>
      <c r="Z151" s="208">
        <v>135.02170832764219</v>
      </c>
      <c r="AA151" s="208">
        <v>-17.744781899054502</v>
      </c>
      <c r="AB151" s="208">
        <v>-10.511952029364016</v>
      </c>
      <c r="AC151" s="12" t="s">
        <v>1409</v>
      </c>
    </row>
    <row r="152" spans="1:29" hidden="1" x14ac:dyDescent="0.55000000000000004">
      <c r="A152" s="271" t="s">
        <v>1268</v>
      </c>
      <c r="B152" s="102" t="str">
        <f t="shared" si="4"/>
        <v>0701100002</v>
      </c>
      <c r="C152" s="19">
        <v>2795758.35</v>
      </c>
      <c r="D152" s="19">
        <v>189287.44</v>
      </c>
      <c r="E152" s="19">
        <v>0</v>
      </c>
      <c r="F152" s="19">
        <v>189287.44</v>
      </c>
      <c r="G152" s="19">
        <v>647556.06999999995</v>
      </c>
      <c r="H152" s="19">
        <v>75180</v>
      </c>
      <c r="I152" s="19">
        <v>466251</v>
      </c>
      <c r="J152" s="19">
        <v>0</v>
      </c>
      <c r="K152" s="19">
        <v>0</v>
      </c>
      <c r="L152" s="19">
        <v>1188987.0699999998</v>
      </c>
      <c r="M152" s="19">
        <v>1378274.5099999998</v>
      </c>
      <c r="N152" s="438" t="s">
        <v>360</v>
      </c>
      <c r="O152" s="444">
        <v>3156449.5</v>
      </c>
      <c r="P152" s="19">
        <v>60758.680000000008</v>
      </c>
      <c r="Q152" s="19">
        <v>1</v>
      </c>
      <c r="R152" s="19">
        <v>60759.680000000008</v>
      </c>
      <c r="S152" s="19">
        <v>680779.88</v>
      </c>
      <c r="T152" s="19">
        <v>43900</v>
      </c>
      <c r="U152" s="19">
        <v>387591</v>
      </c>
      <c r="V152" s="19">
        <v>0</v>
      </c>
      <c r="W152" s="19">
        <v>0</v>
      </c>
      <c r="X152" s="19">
        <v>1112270.8799999999</v>
      </c>
      <c r="Y152" s="19">
        <v>1173030.5599999998</v>
      </c>
      <c r="Z152" s="208">
        <v>-67.900839062538964</v>
      </c>
      <c r="AA152" s="208">
        <v>-6.4522308051676251</v>
      </c>
      <c r="AB152" s="208">
        <v>-14.891369499389494</v>
      </c>
      <c r="AC152" s="12" t="s">
        <v>1409</v>
      </c>
    </row>
    <row r="153" spans="1:29" hidden="1" x14ac:dyDescent="0.55000000000000004">
      <c r="A153" s="272" t="s">
        <v>1269</v>
      </c>
      <c r="B153" s="102" t="str">
        <f t="shared" si="4"/>
        <v>0701100003</v>
      </c>
      <c r="C153" s="19">
        <v>22028266.119999997</v>
      </c>
      <c r="D153" s="19">
        <v>1889727.5899999992</v>
      </c>
      <c r="E153" s="19">
        <v>13</v>
      </c>
      <c r="F153" s="19">
        <v>1889740.5899999992</v>
      </c>
      <c r="G153" s="19">
        <v>7192410.6400000006</v>
      </c>
      <c r="H153" s="19">
        <v>450000</v>
      </c>
      <c r="I153" s="19">
        <v>3310322.8600000003</v>
      </c>
      <c r="J153" s="19">
        <v>0</v>
      </c>
      <c r="K153" s="19">
        <v>0</v>
      </c>
      <c r="L153" s="19">
        <v>10952733.5</v>
      </c>
      <c r="M153" s="19">
        <v>12842474.09</v>
      </c>
      <c r="N153" s="438" t="s">
        <v>363</v>
      </c>
      <c r="O153" s="444">
        <v>23438405.450000003</v>
      </c>
      <c r="P153" s="19">
        <v>1572111.4200000004</v>
      </c>
      <c r="Q153" s="19">
        <v>5182.82</v>
      </c>
      <c r="R153" s="19">
        <v>1577294.2400000005</v>
      </c>
      <c r="S153" s="19">
        <v>8191965.6999999993</v>
      </c>
      <c r="T153" s="19">
        <v>717695.83000000007</v>
      </c>
      <c r="U153" s="19">
        <v>3180511.4699999997</v>
      </c>
      <c r="V153" s="19">
        <v>0</v>
      </c>
      <c r="W153" s="19">
        <v>0</v>
      </c>
      <c r="X153" s="19">
        <v>12090173</v>
      </c>
      <c r="Y153" s="19">
        <v>13667467.24</v>
      </c>
      <c r="Z153" s="208">
        <v>-16.533822242766075</v>
      </c>
      <c r="AA153" s="208">
        <v>10.384982890344224</v>
      </c>
      <c r="AB153" s="208">
        <v>6.4239424912867413</v>
      </c>
      <c r="AC153" s="12" t="s">
        <v>1409</v>
      </c>
    </row>
    <row r="154" spans="1:29" hidden="1" x14ac:dyDescent="0.55000000000000004">
      <c r="A154" s="271" t="s">
        <v>1270</v>
      </c>
      <c r="B154" s="102" t="str">
        <f t="shared" si="4"/>
        <v>0701100004</v>
      </c>
      <c r="C154" s="19">
        <v>31534174.559999995</v>
      </c>
      <c r="D154" s="19">
        <v>298245.04000000004</v>
      </c>
      <c r="E154" s="19">
        <v>8</v>
      </c>
      <c r="F154" s="19">
        <v>298253.04000000004</v>
      </c>
      <c r="G154" s="19">
        <v>5540867.3100000005</v>
      </c>
      <c r="H154" s="19">
        <v>159900</v>
      </c>
      <c r="I154" s="19">
        <v>323042.30000000005</v>
      </c>
      <c r="J154" s="19">
        <v>0</v>
      </c>
      <c r="K154" s="19">
        <v>0</v>
      </c>
      <c r="L154" s="19">
        <v>6023809.6100000003</v>
      </c>
      <c r="M154" s="19">
        <v>6322062.6500000004</v>
      </c>
      <c r="N154" s="438" t="s">
        <v>378</v>
      </c>
      <c r="O154" s="444">
        <v>31489589.260000002</v>
      </c>
      <c r="P154" s="19">
        <v>284426.73000000004</v>
      </c>
      <c r="Q154" s="19">
        <v>7</v>
      </c>
      <c r="R154" s="19">
        <v>284433.73000000004</v>
      </c>
      <c r="S154" s="19">
        <v>5574327.7499999981</v>
      </c>
      <c r="T154" s="19">
        <v>3598.41</v>
      </c>
      <c r="U154" s="19">
        <v>165749.88</v>
      </c>
      <c r="V154" s="19">
        <v>0</v>
      </c>
      <c r="W154" s="19">
        <v>0</v>
      </c>
      <c r="X154" s="19">
        <v>5743676.0399999982</v>
      </c>
      <c r="Y154" s="19">
        <v>6028109.7699999986</v>
      </c>
      <c r="Z154" s="208">
        <v>-4.6334179862843969</v>
      </c>
      <c r="AA154" s="208">
        <v>-4.6504386449226134</v>
      </c>
      <c r="AB154" s="208">
        <v>-4.6496356691435468</v>
      </c>
      <c r="AC154" s="12" t="s">
        <v>1409</v>
      </c>
    </row>
    <row r="155" spans="1:29" hidden="1" x14ac:dyDescent="0.55000000000000004">
      <c r="A155" s="271" t="s">
        <v>1271</v>
      </c>
      <c r="B155" s="102" t="str">
        <f t="shared" si="4"/>
        <v>0701100005</v>
      </c>
      <c r="C155" s="19">
        <v>21818112.810000438</v>
      </c>
      <c r="D155" s="19">
        <v>175433.51999999851</v>
      </c>
      <c r="E155" s="19">
        <v>6</v>
      </c>
      <c r="F155" s="19">
        <v>175439.51999999851</v>
      </c>
      <c r="G155" s="19">
        <v>4391149.0099999988</v>
      </c>
      <c r="H155" s="19">
        <v>7500</v>
      </c>
      <c r="I155" s="19">
        <v>90017</v>
      </c>
      <c r="J155" s="19">
        <v>0</v>
      </c>
      <c r="K155" s="19">
        <v>0</v>
      </c>
      <c r="L155" s="19">
        <v>4488666.0099999988</v>
      </c>
      <c r="M155" s="19">
        <v>4664105.5299999975</v>
      </c>
      <c r="N155" s="438" t="s">
        <v>367</v>
      </c>
      <c r="O155" s="444">
        <v>21946581.459999859</v>
      </c>
      <c r="P155" s="19">
        <v>102621.55999999943</v>
      </c>
      <c r="Q155" s="19">
        <v>5981.27</v>
      </c>
      <c r="R155" s="19">
        <v>108602.82999999943</v>
      </c>
      <c r="S155" s="19">
        <v>4777076.54</v>
      </c>
      <c r="T155" s="19">
        <v>12500</v>
      </c>
      <c r="U155" s="19">
        <v>119327.71</v>
      </c>
      <c r="V155" s="19">
        <v>0</v>
      </c>
      <c r="W155" s="19">
        <v>0</v>
      </c>
      <c r="X155" s="19">
        <v>4908904.25</v>
      </c>
      <c r="Y155" s="19">
        <v>5017507.0799999991</v>
      </c>
      <c r="Z155" s="208">
        <v>-38.096712758903834</v>
      </c>
      <c r="AA155" s="208">
        <v>9.3622078155019892</v>
      </c>
      <c r="AB155" s="208">
        <v>7.5770487551554568</v>
      </c>
      <c r="AC155" s="12" t="s">
        <v>1409</v>
      </c>
    </row>
    <row r="156" spans="1:29" x14ac:dyDescent="0.55000000000000004">
      <c r="A156" s="271" t="s">
        <v>1272</v>
      </c>
      <c r="B156" s="455" t="str">
        <f t="shared" si="4"/>
        <v>0701100006</v>
      </c>
      <c r="C156" s="19">
        <v>21687339.989999998</v>
      </c>
      <c r="D156" s="19">
        <v>419666.95000000007</v>
      </c>
      <c r="E156" s="19">
        <v>1</v>
      </c>
      <c r="F156" s="19">
        <v>419667.95000000007</v>
      </c>
      <c r="G156" s="19">
        <v>3695478.3800000004</v>
      </c>
      <c r="H156" s="19">
        <v>279105.17</v>
      </c>
      <c r="I156" s="19">
        <v>765591.59</v>
      </c>
      <c r="J156" s="19">
        <v>0</v>
      </c>
      <c r="K156" s="19">
        <v>0</v>
      </c>
      <c r="L156" s="19">
        <v>4740175.1400000006</v>
      </c>
      <c r="M156" s="19">
        <v>5159843.0900000008</v>
      </c>
      <c r="N156" s="438" t="s">
        <v>372</v>
      </c>
      <c r="O156" s="444">
        <v>21580831.460000001</v>
      </c>
      <c r="P156" s="19">
        <v>296551.78000000003</v>
      </c>
      <c r="Q156" s="19">
        <v>3</v>
      </c>
      <c r="R156" s="19">
        <v>296554.78000000003</v>
      </c>
      <c r="S156" s="19">
        <v>4182996.1199999996</v>
      </c>
      <c r="T156" s="19">
        <v>5042892.59</v>
      </c>
      <c r="U156" s="19">
        <v>1098235.6600000001</v>
      </c>
      <c r="V156" s="19">
        <v>0</v>
      </c>
      <c r="W156" s="19">
        <v>0</v>
      </c>
      <c r="X156" s="19">
        <v>10324124.369999999</v>
      </c>
      <c r="Y156" s="19">
        <v>10620679.149999999</v>
      </c>
      <c r="Z156" s="208">
        <v>-29.33585230895045</v>
      </c>
      <c r="AA156" s="208">
        <v>117.80048342264413</v>
      </c>
      <c r="AB156" s="208">
        <v>105.83337447961033</v>
      </c>
      <c r="AC156" s="12" t="s">
        <v>1409</v>
      </c>
    </row>
    <row r="157" spans="1:29" x14ac:dyDescent="0.55000000000000004">
      <c r="A157" s="271" t="s">
        <v>1606</v>
      </c>
      <c r="B157" s="455" t="str">
        <f t="shared" si="4"/>
        <v>0701100007</v>
      </c>
      <c r="C157" s="19">
        <v>15465220.409999998</v>
      </c>
      <c r="D157" s="19">
        <v>1133171.83</v>
      </c>
      <c r="E157" s="19">
        <v>5</v>
      </c>
      <c r="F157" s="19">
        <v>1133176.83</v>
      </c>
      <c r="G157" s="19">
        <v>7322396.6200000001</v>
      </c>
      <c r="H157" s="19">
        <v>1041425</v>
      </c>
      <c r="I157" s="19">
        <v>3159810.6199999996</v>
      </c>
      <c r="J157" s="19">
        <v>1522500</v>
      </c>
      <c r="K157" s="19">
        <v>0</v>
      </c>
      <c r="L157" s="19">
        <v>13046132.24</v>
      </c>
      <c r="M157" s="19">
        <v>14179309.07</v>
      </c>
      <c r="N157" s="438" t="s">
        <v>89</v>
      </c>
      <c r="O157" s="444">
        <v>15357835.139999999</v>
      </c>
      <c r="P157" s="19">
        <v>940290.32000000007</v>
      </c>
      <c r="Q157" s="19">
        <v>0</v>
      </c>
      <c r="R157" s="19">
        <v>940290.32000000007</v>
      </c>
      <c r="S157" s="19">
        <v>7436384.4100000001</v>
      </c>
      <c r="T157" s="19">
        <v>5723479.2299999995</v>
      </c>
      <c r="U157" s="19">
        <v>3048798.5500000003</v>
      </c>
      <c r="V157" s="19">
        <v>0</v>
      </c>
      <c r="W157" s="19">
        <v>1522500</v>
      </c>
      <c r="X157" s="19">
        <v>17731162.190000001</v>
      </c>
      <c r="Y157" s="19">
        <v>18671452.510000002</v>
      </c>
      <c r="Z157" s="208">
        <v>-17.021748494451653</v>
      </c>
      <c r="AA157" s="208">
        <v>35.911256024490527</v>
      </c>
      <c r="AB157" s="208">
        <v>31.680975552640245</v>
      </c>
      <c r="AC157" s="12" t="s">
        <v>1409</v>
      </c>
    </row>
    <row r="158" spans="1:29" hidden="1" x14ac:dyDescent="0.55000000000000004">
      <c r="A158" s="271" t="s">
        <v>1274</v>
      </c>
      <c r="B158" s="102" t="str">
        <f t="shared" si="4"/>
        <v>0701100008</v>
      </c>
      <c r="C158" s="19">
        <v>18629028.789999999</v>
      </c>
      <c r="D158" s="19">
        <v>375871.90999999992</v>
      </c>
      <c r="E158" s="19">
        <v>2</v>
      </c>
      <c r="F158" s="19">
        <v>375873.90999999992</v>
      </c>
      <c r="G158" s="19">
        <v>4529490.4400000004</v>
      </c>
      <c r="H158" s="19">
        <v>2580733.65</v>
      </c>
      <c r="I158" s="19">
        <v>2378582.0300000003</v>
      </c>
      <c r="J158" s="19">
        <v>0</v>
      </c>
      <c r="K158" s="19">
        <v>0</v>
      </c>
      <c r="L158" s="19">
        <v>9488806.120000001</v>
      </c>
      <c r="M158" s="19">
        <v>9864680.0300000012</v>
      </c>
      <c r="N158" s="438" t="s">
        <v>81</v>
      </c>
      <c r="O158" s="444">
        <v>18555321.970000003</v>
      </c>
      <c r="P158" s="19">
        <v>344666.83999999997</v>
      </c>
      <c r="Q158" s="19">
        <v>0</v>
      </c>
      <c r="R158" s="19">
        <v>344666.83999999997</v>
      </c>
      <c r="S158" s="19">
        <v>4697640.4699999988</v>
      </c>
      <c r="T158" s="19">
        <v>2553512</v>
      </c>
      <c r="U158" s="19">
        <v>2924244.2399999993</v>
      </c>
      <c r="V158" s="19">
        <v>688605.7</v>
      </c>
      <c r="W158" s="19">
        <v>0</v>
      </c>
      <c r="X158" s="19">
        <v>10864002.409999996</v>
      </c>
      <c r="Y158" s="19">
        <v>11208669.249999996</v>
      </c>
      <c r="Z158" s="208">
        <v>-8.3025368799872155</v>
      </c>
      <c r="AA158" s="208">
        <v>14.49282736530394</v>
      </c>
      <c r="AB158" s="208">
        <v>13.624255585713053</v>
      </c>
      <c r="AC158" s="12" t="s">
        <v>1409</v>
      </c>
    </row>
    <row r="159" spans="1:29" hidden="1" x14ac:dyDescent="0.55000000000000004">
      <c r="A159" s="271" t="s">
        <v>1275</v>
      </c>
      <c r="B159" s="102" t="str">
        <f t="shared" si="4"/>
        <v>0701100009</v>
      </c>
      <c r="C159" s="19">
        <v>19349933.700000003</v>
      </c>
      <c r="D159" s="19">
        <v>49771410.180000074</v>
      </c>
      <c r="E159" s="19">
        <v>847.7</v>
      </c>
      <c r="F159" s="19">
        <v>49772257.880000077</v>
      </c>
      <c r="G159" s="19">
        <v>78296490.460000008</v>
      </c>
      <c r="H159" s="19">
        <v>416724.8</v>
      </c>
      <c r="I159" s="19">
        <v>565955.30000000005</v>
      </c>
      <c r="J159" s="19">
        <v>0</v>
      </c>
      <c r="K159" s="19">
        <v>0</v>
      </c>
      <c r="L159" s="19">
        <v>79279170.560000002</v>
      </c>
      <c r="M159" s="19">
        <v>129051428.44000009</v>
      </c>
      <c r="N159" s="438" t="s">
        <v>412</v>
      </c>
      <c r="O159" s="444">
        <v>20542791.350000001</v>
      </c>
      <c r="P159" s="19">
        <v>42489768.049999751</v>
      </c>
      <c r="Q159" s="19">
        <v>37</v>
      </c>
      <c r="R159" s="19">
        <v>42489805.049999751</v>
      </c>
      <c r="S159" s="19">
        <v>85267545.989999995</v>
      </c>
      <c r="T159" s="19">
        <v>1424000</v>
      </c>
      <c r="U159" s="19">
        <v>424616</v>
      </c>
      <c r="V159" s="19">
        <v>871567.7</v>
      </c>
      <c r="W159" s="19">
        <v>0</v>
      </c>
      <c r="X159" s="19">
        <v>87987729.689999998</v>
      </c>
      <c r="Y159" s="19">
        <v>130477534.73999974</v>
      </c>
      <c r="Z159" s="208">
        <v>-14.631550064612652</v>
      </c>
      <c r="AA159" s="208">
        <v>10.9846748754885</v>
      </c>
      <c r="AB159" s="208">
        <v>1.1050682020638727</v>
      </c>
      <c r="AC159" s="12" t="s">
        <v>1409</v>
      </c>
    </row>
    <row r="160" spans="1:29" hidden="1" x14ac:dyDescent="0.55000000000000004">
      <c r="A160" s="271" t="s">
        <v>1276</v>
      </c>
      <c r="B160" s="102" t="str">
        <f t="shared" si="4"/>
        <v>0701100037</v>
      </c>
      <c r="C160" s="19">
        <v>34265210.779999994</v>
      </c>
      <c r="D160" s="19">
        <v>1686900.14</v>
      </c>
      <c r="E160" s="19">
        <v>0</v>
      </c>
      <c r="F160" s="19">
        <v>1686900.14</v>
      </c>
      <c r="G160" s="19">
        <v>13037472.08</v>
      </c>
      <c r="H160" s="19">
        <v>11271429.430000002</v>
      </c>
      <c r="I160" s="19">
        <v>847667.28</v>
      </c>
      <c r="J160" s="19">
        <v>0</v>
      </c>
      <c r="K160" s="19">
        <v>1911374</v>
      </c>
      <c r="L160" s="19">
        <v>27067942.790000003</v>
      </c>
      <c r="M160" s="19">
        <v>28754842.930000003</v>
      </c>
      <c r="N160" s="438" t="s">
        <v>386</v>
      </c>
      <c r="O160" s="444">
        <v>34806529.039999999</v>
      </c>
      <c r="P160" s="19">
        <v>1543879.7499999998</v>
      </c>
      <c r="Q160" s="19">
        <v>6</v>
      </c>
      <c r="R160" s="19">
        <v>1543885.7499999998</v>
      </c>
      <c r="S160" s="19">
        <v>11437938.419999998</v>
      </c>
      <c r="T160" s="19">
        <v>10322908.610000001</v>
      </c>
      <c r="U160" s="19">
        <v>794807.2</v>
      </c>
      <c r="V160" s="19">
        <v>573518</v>
      </c>
      <c r="W160" s="19">
        <v>0</v>
      </c>
      <c r="X160" s="19">
        <v>23129172.23</v>
      </c>
      <c r="Y160" s="19">
        <v>24673057.98</v>
      </c>
      <c r="Z160" s="208">
        <v>-8.4779404903007567</v>
      </c>
      <c r="AA160" s="208">
        <v>-14.55142191838511</v>
      </c>
      <c r="AB160" s="208">
        <v>-14.19512170501709</v>
      </c>
      <c r="AC160" s="12" t="s">
        <v>1409</v>
      </c>
    </row>
    <row r="161" spans="1:29" x14ac:dyDescent="0.55000000000000004">
      <c r="A161" s="271" t="s">
        <v>1398</v>
      </c>
      <c r="B161" s="455" t="str">
        <f t="shared" si="4"/>
        <v>0701100038</v>
      </c>
      <c r="C161" s="19">
        <v>31493688.419999998</v>
      </c>
      <c r="D161" s="19">
        <v>73221.240000000005</v>
      </c>
      <c r="E161" s="19">
        <v>14</v>
      </c>
      <c r="F161" s="19">
        <v>73235.240000000005</v>
      </c>
      <c r="G161" s="19">
        <v>4264655.58</v>
      </c>
      <c r="H161" s="19">
        <v>4029443.91</v>
      </c>
      <c r="I161" s="19">
        <v>1885255.8199999998</v>
      </c>
      <c r="J161" s="19">
        <v>0</v>
      </c>
      <c r="K161" s="19">
        <v>0</v>
      </c>
      <c r="L161" s="19">
        <v>10179355.310000001</v>
      </c>
      <c r="M161" s="19">
        <v>10252590.550000001</v>
      </c>
      <c r="N161" s="438" t="s">
        <v>393</v>
      </c>
      <c r="O161" s="444">
        <v>36059855.160000004</v>
      </c>
      <c r="P161" s="19">
        <v>206705.84999999998</v>
      </c>
      <c r="Q161" s="19">
        <v>10</v>
      </c>
      <c r="R161" s="19">
        <v>206715.84999999998</v>
      </c>
      <c r="S161" s="19">
        <v>9688955.6600000001</v>
      </c>
      <c r="T161" s="19">
        <v>7697462</v>
      </c>
      <c r="U161" s="19">
        <v>4650775.8</v>
      </c>
      <c r="V161" s="19">
        <v>0</v>
      </c>
      <c r="W161" s="19">
        <v>0</v>
      </c>
      <c r="X161" s="19">
        <v>22037193.460000001</v>
      </c>
      <c r="Y161" s="19">
        <v>22243909.310000002</v>
      </c>
      <c r="Z161" s="208">
        <v>182.26281500545363</v>
      </c>
      <c r="AA161" s="208">
        <v>116.48908785363932</v>
      </c>
      <c r="AB161" s="208">
        <v>116.95891591028183</v>
      </c>
      <c r="AC161" s="12" t="s">
        <v>1409</v>
      </c>
    </row>
    <row r="162" spans="1:29" hidden="1" x14ac:dyDescent="0.55000000000000004">
      <c r="A162" s="271" t="s">
        <v>1278</v>
      </c>
      <c r="B162" s="102" t="str">
        <f t="shared" si="4"/>
        <v>0701100039</v>
      </c>
      <c r="C162" s="19">
        <v>30482655.790000003</v>
      </c>
      <c r="D162" s="19">
        <v>4037770.2100000004</v>
      </c>
      <c r="E162" s="19">
        <v>28</v>
      </c>
      <c r="F162" s="19">
        <v>4037798.2100000004</v>
      </c>
      <c r="G162" s="19">
        <v>10319936.73</v>
      </c>
      <c r="H162" s="19">
        <v>1717594.7</v>
      </c>
      <c r="I162" s="19">
        <v>3948489.37</v>
      </c>
      <c r="J162" s="19">
        <v>0</v>
      </c>
      <c r="K162" s="19">
        <v>448448</v>
      </c>
      <c r="L162" s="19">
        <v>16434468.800000001</v>
      </c>
      <c r="M162" s="19">
        <v>20472267.010000002</v>
      </c>
      <c r="N162" s="438" t="s">
        <v>391</v>
      </c>
      <c r="O162" s="444">
        <v>31724104.07</v>
      </c>
      <c r="P162" s="19">
        <v>3974486.1799999974</v>
      </c>
      <c r="Q162" s="19">
        <v>0.33</v>
      </c>
      <c r="R162" s="19">
        <v>3974486.5099999974</v>
      </c>
      <c r="S162" s="19">
        <v>12049938.019999998</v>
      </c>
      <c r="T162" s="19">
        <v>257560</v>
      </c>
      <c r="U162" s="19">
        <v>3093545.57</v>
      </c>
      <c r="V162" s="19">
        <v>3293400.75</v>
      </c>
      <c r="W162" s="19">
        <v>31580</v>
      </c>
      <c r="X162" s="19">
        <v>18726024.339999996</v>
      </c>
      <c r="Y162" s="19">
        <v>22700510.849999994</v>
      </c>
      <c r="Z162" s="208">
        <v>-1.567975830075049</v>
      </c>
      <c r="AA162" s="208">
        <v>13.943593601272925</v>
      </c>
      <c r="AB162" s="208">
        <v>10.884206614302029</v>
      </c>
      <c r="AC162" s="12" t="s">
        <v>1409</v>
      </c>
    </row>
    <row r="163" spans="1:29" hidden="1" x14ac:dyDescent="0.55000000000000004">
      <c r="A163" s="271" t="s">
        <v>1279</v>
      </c>
      <c r="B163" s="102" t="str">
        <f t="shared" si="4"/>
        <v>0701100040</v>
      </c>
      <c r="C163" s="19">
        <v>44695857.079999998</v>
      </c>
      <c r="D163" s="19">
        <v>3182962.1100000003</v>
      </c>
      <c r="E163" s="19">
        <v>6</v>
      </c>
      <c r="F163" s="19">
        <v>3182968.1100000003</v>
      </c>
      <c r="G163" s="19">
        <v>19434588.350000001</v>
      </c>
      <c r="H163" s="19">
        <v>6702727.2699999996</v>
      </c>
      <c r="I163" s="19">
        <v>4838378.49</v>
      </c>
      <c r="J163" s="19">
        <v>0</v>
      </c>
      <c r="K163" s="19">
        <v>0</v>
      </c>
      <c r="L163" s="19">
        <v>30975694.109999999</v>
      </c>
      <c r="M163" s="19">
        <v>34158662.219999999</v>
      </c>
      <c r="N163" s="438"/>
      <c r="O163" s="444">
        <v>45369053.079999991</v>
      </c>
      <c r="P163" s="19">
        <v>3324218.7600000007</v>
      </c>
      <c r="Q163" s="19">
        <v>1</v>
      </c>
      <c r="R163" s="19">
        <v>3324219.7600000007</v>
      </c>
      <c r="S163" s="19">
        <v>19476623.309999999</v>
      </c>
      <c r="T163" s="19">
        <v>7624816.1600000001</v>
      </c>
      <c r="U163" s="19">
        <v>5545020.8700000001</v>
      </c>
      <c r="V163" s="19">
        <v>0</v>
      </c>
      <c r="W163" s="19">
        <v>0</v>
      </c>
      <c r="X163" s="19">
        <v>32646460.34</v>
      </c>
      <c r="Y163" s="19">
        <v>35970680.100000001</v>
      </c>
      <c r="Z163" s="208">
        <v>4.4377337478257157</v>
      </c>
      <c r="AA163" s="208">
        <v>5.3937975499978252</v>
      </c>
      <c r="AB163" s="208">
        <v>5.3047097346191174</v>
      </c>
      <c r="AC163" s="12" t="s">
        <v>1409</v>
      </c>
    </row>
    <row r="164" spans="1:29" hidden="1" x14ac:dyDescent="0.55000000000000004">
      <c r="A164" s="271" t="s">
        <v>451</v>
      </c>
      <c r="B164" s="102" t="str">
        <f t="shared" si="4"/>
        <v>0701100192</v>
      </c>
      <c r="C164" s="19">
        <v>2480</v>
      </c>
      <c r="D164" s="19">
        <v>32914.290000000008</v>
      </c>
      <c r="E164" s="19">
        <v>1</v>
      </c>
      <c r="F164" s="19">
        <v>32915.290000000008</v>
      </c>
      <c r="G164" s="19">
        <v>155649.85000000006</v>
      </c>
      <c r="H164" s="19">
        <v>0</v>
      </c>
      <c r="I164" s="19">
        <v>0</v>
      </c>
      <c r="J164" s="19">
        <v>0</v>
      </c>
      <c r="K164" s="19">
        <v>0</v>
      </c>
      <c r="L164" s="19">
        <v>155649.85000000006</v>
      </c>
      <c r="M164" s="19">
        <v>188565.14000000007</v>
      </c>
      <c r="N164" s="438" t="s">
        <v>112</v>
      </c>
      <c r="O164" s="444">
        <v>0</v>
      </c>
      <c r="P164" s="19">
        <v>39415.199999999997</v>
      </c>
      <c r="Q164" s="19">
        <v>2</v>
      </c>
      <c r="R164" s="19">
        <v>39417.199999999997</v>
      </c>
      <c r="S164" s="19">
        <v>157882.71</v>
      </c>
      <c r="T164" s="19">
        <v>0</v>
      </c>
      <c r="U164" s="19">
        <v>0</v>
      </c>
      <c r="V164" s="19">
        <v>0</v>
      </c>
      <c r="W164" s="19">
        <v>0</v>
      </c>
      <c r="X164" s="19">
        <v>157882.71</v>
      </c>
      <c r="Y164" s="19">
        <v>197299.90999999997</v>
      </c>
      <c r="Z164" s="208">
        <v>19.753464119562633</v>
      </c>
      <c r="AA164" s="208">
        <v>1.4345404123421428</v>
      </c>
      <c r="AB164" s="208">
        <v>4.6322294778345023</v>
      </c>
      <c r="AC164" s="12" t="s">
        <v>1409</v>
      </c>
    </row>
    <row r="165" spans="1:29" x14ac:dyDescent="0.55000000000000004">
      <c r="A165" s="277" t="s">
        <v>1280</v>
      </c>
      <c r="B165" s="455" t="str">
        <f t="shared" si="4"/>
        <v>0701100195</v>
      </c>
      <c r="C165" s="19">
        <v>2865344.5</v>
      </c>
      <c r="D165" s="19">
        <v>152140</v>
      </c>
      <c r="E165" s="19">
        <v>9</v>
      </c>
      <c r="F165" s="19">
        <v>152149</v>
      </c>
      <c r="G165" s="19">
        <v>2813824.0200000005</v>
      </c>
      <c r="H165" s="19">
        <v>1671276.7</v>
      </c>
      <c r="I165" s="19">
        <v>672587.3</v>
      </c>
      <c r="J165" s="19">
        <v>0</v>
      </c>
      <c r="K165" s="19">
        <v>0</v>
      </c>
      <c r="L165" s="19">
        <v>5157688.0200000005</v>
      </c>
      <c r="M165" s="19">
        <v>5309837.0200000005</v>
      </c>
      <c r="N165" s="438" t="s">
        <v>113</v>
      </c>
      <c r="O165" s="444">
        <v>2773518.33</v>
      </c>
      <c r="P165" s="19">
        <v>292237.36</v>
      </c>
      <c r="Q165" s="19">
        <v>6</v>
      </c>
      <c r="R165" s="19">
        <v>292243.36</v>
      </c>
      <c r="S165" s="19">
        <v>6450634.1500000013</v>
      </c>
      <c r="T165" s="19">
        <v>2677720.7800000003</v>
      </c>
      <c r="U165" s="19">
        <v>1290838.01</v>
      </c>
      <c r="V165" s="19">
        <v>0</v>
      </c>
      <c r="W165" s="19">
        <v>0</v>
      </c>
      <c r="X165" s="19">
        <v>10419192.940000001</v>
      </c>
      <c r="Y165" s="19">
        <v>10711436.300000001</v>
      </c>
      <c r="Z165" s="208">
        <v>92.07708233376492</v>
      </c>
      <c r="AA165" s="208">
        <v>102.01285730345512</v>
      </c>
      <c r="AB165" s="208">
        <v>101.7281558672021</v>
      </c>
      <c r="AC165" s="12" t="s">
        <v>1409</v>
      </c>
    </row>
    <row r="166" spans="1:29" hidden="1" x14ac:dyDescent="0.55000000000000004">
      <c r="A166" s="271" t="s">
        <v>1281</v>
      </c>
      <c r="B166" s="102" t="str">
        <f t="shared" si="4"/>
        <v>0701100206</v>
      </c>
      <c r="C166" s="19">
        <v>2232876.3200000003</v>
      </c>
      <c r="D166" s="19">
        <v>488328.7900000001</v>
      </c>
      <c r="E166" s="19">
        <v>16</v>
      </c>
      <c r="F166" s="19">
        <v>488344.7900000001</v>
      </c>
      <c r="G166" s="19">
        <v>6808771.2599999998</v>
      </c>
      <c r="H166" s="19">
        <v>21600</v>
      </c>
      <c r="I166" s="19">
        <v>566032</v>
      </c>
      <c r="J166" s="19">
        <v>0</v>
      </c>
      <c r="K166" s="19">
        <v>0</v>
      </c>
      <c r="L166" s="19">
        <v>7396403.2599999998</v>
      </c>
      <c r="M166" s="19">
        <v>7884748.0499999998</v>
      </c>
      <c r="N166" s="438" t="s">
        <v>114</v>
      </c>
      <c r="O166" s="444">
        <v>2070448.17</v>
      </c>
      <c r="P166" s="19">
        <v>468861.00000000017</v>
      </c>
      <c r="Q166" s="19">
        <v>0</v>
      </c>
      <c r="R166" s="19">
        <v>468861.00000000017</v>
      </c>
      <c r="S166" s="19">
        <v>6362693.2200000016</v>
      </c>
      <c r="T166" s="19">
        <v>485592.05</v>
      </c>
      <c r="U166" s="19">
        <v>1264137.27</v>
      </c>
      <c r="V166" s="19">
        <v>0</v>
      </c>
      <c r="W166" s="19">
        <v>0</v>
      </c>
      <c r="X166" s="19">
        <v>8112422.540000001</v>
      </c>
      <c r="Y166" s="19">
        <v>8581283.540000001</v>
      </c>
      <c r="Z166" s="208">
        <v>-3.9897610047196199</v>
      </c>
      <c r="AA166" s="208">
        <v>9.6806414527484979</v>
      </c>
      <c r="AB166" s="208">
        <v>8.8339600147401178</v>
      </c>
      <c r="AC166" s="12" t="s">
        <v>1409</v>
      </c>
    </row>
    <row r="167" spans="1:29" hidden="1" x14ac:dyDescent="0.55000000000000004">
      <c r="A167" s="273"/>
      <c r="B167" s="102" t="str">
        <f t="shared" si="4"/>
        <v>0701100</v>
      </c>
      <c r="C167" s="19"/>
      <c r="D167" s="19"/>
      <c r="E167" s="19"/>
      <c r="F167" s="19"/>
      <c r="G167" s="19"/>
      <c r="H167" s="19"/>
      <c r="I167" s="19"/>
      <c r="J167" s="19"/>
      <c r="K167" s="19"/>
      <c r="L167" s="19"/>
      <c r="M167" s="19"/>
      <c r="N167" s="438" t="s">
        <v>115</v>
      </c>
      <c r="O167" s="444"/>
      <c r="P167" s="19"/>
      <c r="Q167" s="19"/>
      <c r="R167" s="19"/>
      <c r="S167" s="19"/>
      <c r="T167" s="19"/>
      <c r="U167" s="19"/>
      <c r="V167" s="19"/>
      <c r="W167" s="19"/>
      <c r="X167" s="19"/>
      <c r="Y167" s="19"/>
      <c r="Z167" s="208"/>
      <c r="AA167" s="208"/>
      <c r="AB167" s="208"/>
      <c r="AC167" s="12" t="s">
        <v>1409</v>
      </c>
    </row>
    <row r="168" spans="1:29" hidden="1" x14ac:dyDescent="0.55000000000000004">
      <c r="A168" s="270" t="s">
        <v>294</v>
      </c>
      <c r="B168" s="102" t="str">
        <f t="shared" ref="B168:B199" si="5">"0701100"&amp;RIGHT(A168,3)</f>
        <v>0701100เขต</v>
      </c>
      <c r="C168" s="47">
        <v>96590025.540000007</v>
      </c>
      <c r="D168" s="47">
        <v>3968872.6500000004</v>
      </c>
      <c r="E168" s="47">
        <v>212.37</v>
      </c>
      <c r="F168" s="47">
        <v>3969085.0199999996</v>
      </c>
      <c r="G168" s="47">
        <v>17316281.109999999</v>
      </c>
      <c r="H168" s="47">
        <v>19247957.77</v>
      </c>
      <c r="I168" s="47">
        <v>8431571.0700000003</v>
      </c>
      <c r="J168" s="47">
        <v>0</v>
      </c>
      <c r="K168" s="47">
        <v>0</v>
      </c>
      <c r="L168" s="47">
        <v>44995809.950000003</v>
      </c>
      <c r="M168" s="47">
        <v>48964894.969999999</v>
      </c>
      <c r="N168" s="438" t="s">
        <v>116</v>
      </c>
      <c r="O168" s="443">
        <v>100363138.22</v>
      </c>
      <c r="P168" s="47">
        <v>3629232.0199999986</v>
      </c>
      <c r="Q168" s="47">
        <v>3153.3599999999997</v>
      </c>
      <c r="R168" s="47">
        <v>3632385.379999999</v>
      </c>
      <c r="S168" s="47">
        <v>21136309.18</v>
      </c>
      <c r="T168" s="47">
        <v>20508818.050000001</v>
      </c>
      <c r="U168" s="47">
        <v>7427606.6799999997</v>
      </c>
      <c r="V168" s="47">
        <v>0</v>
      </c>
      <c r="W168" s="47">
        <v>0</v>
      </c>
      <c r="X168" s="47">
        <v>49072733.909999996</v>
      </c>
      <c r="Y168" s="47">
        <v>52705119.289999999</v>
      </c>
      <c r="Z168" s="208">
        <v>-8.4830543640005125</v>
      </c>
      <c r="AA168" s="208">
        <v>9.0606746817766606</v>
      </c>
      <c r="AB168" s="208">
        <v>7.6385833611847325</v>
      </c>
      <c r="AC168" s="12" t="s">
        <v>1409</v>
      </c>
    </row>
    <row r="169" spans="1:29" hidden="1" x14ac:dyDescent="0.55000000000000004">
      <c r="A169" s="271" t="s">
        <v>1282</v>
      </c>
      <c r="B169" s="102" t="str">
        <f t="shared" si="5"/>
        <v>0701100041</v>
      </c>
      <c r="C169" s="19">
        <v>12262726.32</v>
      </c>
      <c r="D169" s="19">
        <v>531558.77</v>
      </c>
      <c r="E169" s="19">
        <v>190.37</v>
      </c>
      <c r="F169" s="19">
        <v>531749.14</v>
      </c>
      <c r="G169" s="19">
        <v>1850744.39</v>
      </c>
      <c r="H169" s="19">
        <v>1613520</v>
      </c>
      <c r="I169" s="19">
        <v>697480.8</v>
      </c>
      <c r="J169" s="19">
        <v>0</v>
      </c>
      <c r="K169" s="19">
        <v>0</v>
      </c>
      <c r="L169" s="19">
        <v>4161745.1899999995</v>
      </c>
      <c r="M169" s="19">
        <v>4693494.3299999991</v>
      </c>
      <c r="N169" s="438" t="s">
        <v>117</v>
      </c>
      <c r="O169" s="444">
        <v>14073412.780000001</v>
      </c>
      <c r="P169" s="19">
        <v>349110.97000000003</v>
      </c>
      <c r="Q169" s="19">
        <v>10</v>
      </c>
      <c r="R169" s="19">
        <v>349120.97000000003</v>
      </c>
      <c r="S169" s="19">
        <v>2197350.7799999998</v>
      </c>
      <c r="T169" s="19">
        <v>1724264</v>
      </c>
      <c r="U169" s="19">
        <v>595741.4</v>
      </c>
      <c r="V169" s="19">
        <v>0</v>
      </c>
      <c r="W169" s="19">
        <v>0</v>
      </c>
      <c r="X169" s="19">
        <v>4517356.18</v>
      </c>
      <c r="Y169" s="19">
        <v>4866477.1499999994</v>
      </c>
      <c r="Z169" s="208">
        <v>-34.344798376166622</v>
      </c>
      <c r="AA169" s="208">
        <v>8.5447564366620981</v>
      </c>
      <c r="AB169" s="208">
        <v>3.6855870666408226</v>
      </c>
      <c r="AC169" s="12" t="s">
        <v>1409</v>
      </c>
    </row>
    <row r="170" spans="1:29" hidden="1" x14ac:dyDescent="0.55000000000000004">
      <c r="A170" s="271" t="s">
        <v>1283</v>
      </c>
      <c r="B170" s="102" t="str">
        <f t="shared" si="5"/>
        <v>0701100045</v>
      </c>
      <c r="C170" s="19">
        <v>14382741.15</v>
      </c>
      <c r="D170" s="19">
        <v>472793.56</v>
      </c>
      <c r="E170" s="19">
        <v>10</v>
      </c>
      <c r="F170" s="19">
        <v>472803.56</v>
      </c>
      <c r="G170" s="19">
        <v>1647106.2600000002</v>
      </c>
      <c r="H170" s="19">
        <v>1844512.29</v>
      </c>
      <c r="I170" s="19">
        <v>931761</v>
      </c>
      <c r="J170" s="19">
        <v>0</v>
      </c>
      <c r="K170" s="19">
        <v>0</v>
      </c>
      <c r="L170" s="19">
        <v>4423379.5500000007</v>
      </c>
      <c r="M170" s="19">
        <v>4896183.1100000003</v>
      </c>
      <c r="N170" s="438" t="s">
        <v>118</v>
      </c>
      <c r="O170" s="444">
        <v>14597335.210000001</v>
      </c>
      <c r="P170" s="19">
        <v>398641.2</v>
      </c>
      <c r="Q170" s="19">
        <v>4</v>
      </c>
      <c r="R170" s="19">
        <v>398645.2</v>
      </c>
      <c r="S170" s="19">
        <v>3081908.38</v>
      </c>
      <c r="T170" s="19">
        <v>1226295</v>
      </c>
      <c r="U170" s="19">
        <v>1036250</v>
      </c>
      <c r="V170" s="19">
        <v>0</v>
      </c>
      <c r="W170" s="19">
        <v>0</v>
      </c>
      <c r="X170" s="19">
        <v>5344453.38</v>
      </c>
      <c r="Y170" s="19">
        <v>5743098.5800000001</v>
      </c>
      <c r="Z170" s="208">
        <v>-15.684814217557918</v>
      </c>
      <c r="AA170" s="208">
        <v>20.822853196036476</v>
      </c>
      <c r="AB170" s="208">
        <v>17.29746316616005</v>
      </c>
      <c r="AC170" s="12" t="s">
        <v>1409</v>
      </c>
    </row>
    <row r="171" spans="1:29" hidden="1" x14ac:dyDescent="0.55000000000000004">
      <c r="A171" s="271" t="s">
        <v>1284</v>
      </c>
      <c r="B171" s="102" t="str">
        <f t="shared" si="5"/>
        <v>0701100053</v>
      </c>
      <c r="C171" s="19">
        <v>13486776.910000002</v>
      </c>
      <c r="D171" s="19">
        <v>494867.20000000007</v>
      </c>
      <c r="E171" s="19">
        <v>4</v>
      </c>
      <c r="F171" s="19">
        <v>494871.20000000007</v>
      </c>
      <c r="G171" s="19">
        <v>3149029.0199999996</v>
      </c>
      <c r="H171" s="19">
        <v>3337023</v>
      </c>
      <c r="I171" s="19">
        <v>946462</v>
      </c>
      <c r="J171" s="19">
        <v>0</v>
      </c>
      <c r="K171" s="19">
        <v>0</v>
      </c>
      <c r="L171" s="19">
        <v>7432514.0199999996</v>
      </c>
      <c r="M171" s="19">
        <v>7927385.2199999997</v>
      </c>
      <c r="N171" s="438" t="s">
        <v>119</v>
      </c>
      <c r="O171" s="444">
        <v>13643851.220000001</v>
      </c>
      <c r="P171" s="19">
        <v>410404.27999999991</v>
      </c>
      <c r="Q171" s="19">
        <v>0</v>
      </c>
      <c r="R171" s="19">
        <v>410404.27999999991</v>
      </c>
      <c r="S171" s="19">
        <v>2682000.21</v>
      </c>
      <c r="T171" s="19">
        <v>3672809</v>
      </c>
      <c r="U171" s="19">
        <v>1173097</v>
      </c>
      <c r="V171" s="19">
        <v>0</v>
      </c>
      <c r="W171" s="19">
        <v>0</v>
      </c>
      <c r="X171" s="19">
        <v>7527906.21</v>
      </c>
      <c r="Y171" s="19">
        <v>7938310.4900000002</v>
      </c>
      <c r="Z171" s="208">
        <v>-17.068465491626942</v>
      </c>
      <c r="AA171" s="208">
        <v>1.2834444676903605</v>
      </c>
      <c r="AB171" s="208">
        <v>0.13781681723296504</v>
      </c>
      <c r="AC171" s="12" t="s">
        <v>1409</v>
      </c>
    </row>
    <row r="172" spans="1:29" hidden="1" x14ac:dyDescent="0.55000000000000004">
      <c r="A172" s="271" t="s">
        <v>1285</v>
      </c>
      <c r="B172" s="102" t="str">
        <f t="shared" si="5"/>
        <v>0701100059</v>
      </c>
      <c r="C172" s="19">
        <v>17657824.869999997</v>
      </c>
      <c r="D172" s="19">
        <v>658516.68999999994</v>
      </c>
      <c r="E172" s="19">
        <v>0</v>
      </c>
      <c r="F172" s="19">
        <v>658516.68999999994</v>
      </c>
      <c r="G172" s="19">
        <v>3354855</v>
      </c>
      <c r="H172" s="19">
        <v>3699500</v>
      </c>
      <c r="I172" s="19">
        <v>1696066.1</v>
      </c>
      <c r="J172" s="19">
        <v>0</v>
      </c>
      <c r="K172" s="19">
        <v>0</v>
      </c>
      <c r="L172" s="19">
        <v>8750421.0999999996</v>
      </c>
      <c r="M172" s="19">
        <v>9408937.7899999991</v>
      </c>
      <c r="N172" s="438" t="s">
        <v>120</v>
      </c>
      <c r="O172" s="444">
        <v>18533810.789999999</v>
      </c>
      <c r="P172" s="19">
        <v>623189.17999999993</v>
      </c>
      <c r="Q172" s="19">
        <v>29</v>
      </c>
      <c r="R172" s="19">
        <v>623218.17999999993</v>
      </c>
      <c r="S172" s="19">
        <v>3452588.87</v>
      </c>
      <c r="T172" s="19">
        <v>3256846.51</v>
      </c>
      <c r="U172" s="19">
        <v>1332160</v>
      </c>
      <c r="V172" s="19">
        <v>0</v>
      </c>
      <c r="W172" s="19">
        <v>0</v>
      </c>
      <c r="X172" s="19">
        <v>8041595.3799999999</v>
      </c>
      <c r="Y172" s="19">
        <v>8664813.5600000005</v>
      </c>
      <c r="Z172" s="208">
        <v>-5.3603060538981957</v>
      </c>
      <c r="AA172" s="208">
        <v>-8.1004755302576203</v>
      </c>
      <c r="AB172" s="208">
        <v>-7.9086953980168531</v>
      </c>
      <c r="AC172" s="12" t="s">
        <v>1409</v>
      </c>
    </row>
    <row r="173" spans="1:29" hidden="1" x14ac:dyDescent="0.55000000000000004">
      <c r="A173" s="271" t="s">
        <v>1286</v>
      </c>
      <c r="B173" s="102" t="str">
        <f t="shared" si="5"/>
        <v>0701100078</v>
      </c>
      <c r="C173" s="19">
        <v>19005519.149999999</v>
      </c>
      <c r="D173" s="19">
        <v>610252.48</v>
      </c>
      <c r="E173" s="19">
        <v>8</v>
      </c>
      <c r="F173" s="19">
        <v>610260.47999999998</v>
      </c>
      <c r="G173" s="19">
        <v>2904419.04</v>
      </c>
      <c r="H173" s="19">
        <v>3949427.48</v>
      </c>
      <c r="I173" s="19">
        <v>2071072.27</v>
      </c>
      <c r="J173" s="19">
        <v>0</v>
      </c>
      <c r="K173" s="19">
        <v>0</v>
      </c>
      <c r="L173" s="19">
        <v>8924918.7899999991</v>
      </c>
      <c r="M173" s="19">
        <v>9535179.2699999996</v>
      </c>
      <c r="N173" s="438" t="s">
        <v>121</v>
      </c>
      <c r="O173" s="444">
        <v>20481404.839999996</v>
      </c>
      <c r="P173" s="19">
        <v>619242.23999999987</v>
      </c>
      <c r="Q173" s="19">
        <v>0</v>
      </c>
      <c r="R173" s="19">
        <v>619242.23999999987</v>
      </c>
      <c r="S173" s="19">
        <v>3407663.8200000003</v>
      </c>
      <c r="T173" s="19">
        <v>4251911.76</v>
      </c>
      <c r="U173" s="19">
        <v>1876576.95</v>
      </c>
      <c r="V173" s="19">
        <v>0</v>
      </c>
      <c r="W173" s="19">
        <v>0</v>
      </c>
      <c r="X173" s="19">
        <v>9536152.5299999993</v>
      </c>
      <c r="Y173" s="19">
        <v>10155394.77</v>
      </c>
      <c r="Z173" s="208">
        <v>1.4717911931639245</v>
      </c>
      <c r="AA173" s="208">
        <v>6.8486196276078415</v>
      </c>
      <c r="AB173" s="208">
        <v>6.5044975289698987</v>
      </c>
      <c r="AC173" s="12" t="s">
        <v>1409</v>
      </c>
    </row>
    <row r="174" spans="1:29" x14ac:dyDescent="0.55000000000000004">
      <c r="A174" s="278" t="s">
        <v>1287</v>
      </c>
      <c r="B174" s="456" t="str">
        <f t="shared" si="5"/>
        <v>0701100088</v>
      </c>
      <c r="C174" s="21">
        <v>19794437.140000001</v>
      </c>
      <c r="D174" s="21">
        <v>1200883.95</v>
      </c>
      <c r="E174" s="21">
        <v>0</v>
      </c>
      <c r="F174" s="21">
        <v>1200883.95</v>
      </c>
      <c r="G174" s="21">
        <v>4410127.4000000004</v>
      </c>
      <c r="H174" s="21">
        <v>4803975</v>
      </c>
      <c r="I174" s="21">
        <v>2088728.9</v>
      </c>
      <c r="J174" s="21">
        <v>0</v>
      </c>
      <c r="K174" s="21">
        <v>0</v>
      </c>
      <c r="L174" s="21">
        <v>11302831.300000001</v>
      </c>
      <c r="M174" s="21">
        <v>12503715.25</v>
      </c>
      <c r="N174" s="439" t="s">
        <v>122</v>
      </c>
      <c r="O174" s="445">
        <v>19033323.380000003</v>
      </c>
      <c r="P174" s="21">
        <v>1228644.1499999992</v>
      </c>
      <c r="Q174" s="21">
        <v>3110.3599999999997</v>
      </c>
      <c r="R174" s="21">
        <v>1231754.5099999993</v>
      </c>
      <c r="S174" s="21">
        <v>6314797.1200000001</v>
      </c>
      <c r="T174" s="21">
        <v>6376691.7800000003</v>
      </c>
      <c r="U174" s="21">
        <v>1413781.33</v>
      </c>
      <c r="V174" s="21">
        <v>0</v>
      </c>
      <c r="W174" s="21">
        <v>0</v>
      </c>
      <c r="X174" s="21">
        <v>14105270.23</v>
      </c>
      <c r="Y174" s="21">
        <v>15337024.74</v>
      </c>
      <c r="Z174" s="209">
        <v>2.5706530593567645</v>
      </c>
      <c r="AA174" s="209">
        <v>24.794132156957875</v>
      </c>
      <c r="AB174" s="209">
        <v>22.659740991782421</v>
      </c>
      <c r="AC174" s="12" t="s">
        <v>1409</v>
      </c>
    </row>
    <row r="175" spans="1:29" ht="24.75" hidden="1" thickBot="1" x14ac:dyDescent="0.6">
      <c r="A175" s="15" t="s">
        <v>304</v>
      </c>
      <c r="B175" s="279"/>
      <c r="C175" s="9">
        <v>3897450986.4900007</v>
      </c>
      <c r="D175" s="9">
        <v>253009198.81000009</v>
      </c>
      <c r="E175" s="9">
        <v>3861738.9999999995</v>
      </c>
      <c r="F175" s="9">
        <v>256870937.81000006</v>
      </c>
      <c r="G175" s="9">
        <v>811504792.25999975</v>
      </c>
      <c r="H175" s="9">
        <v>211338100.31</v>
      </c>
      <c r="I175" s="23">
        <v>145239084.89000002</v>
      </c>
      <c r="J175" s="9">
        <v>2997100</v>
      </c>
      <c r="K175" s="9">
        <v>2609936.96</v>
      </c>
      <c r="L175" s="9">
        <v>1173689014.4199998</v>
      </c>
      <c r="M175" s="9">
        <v>1430559952.23</v>
      </c>
      <c r="N175" s="440" t="s">
        <v>341</v>
      </c>
      <c r="O175" s="446">
        <v>4061284285.0100007</v>
      </c>
      <c r="P175" s="9">
        <v>256996575.67999974</v>
      </c>
      <c r="Q175" s="9">
        <v>361136.06999999995</v>
      </c>
      <c r="R175" s="9">
        <v>257357711.74999976</v>
      </c>
      <c r="S175" s="9">
        <v>872551842.31000006</v>
      </c>
      <c r="T175" s="9">
        <v>228963460.83000004</v>
      </c>
      <c r="U175" s="9">
        <v>160055258.07999998</v>
      </c>
      <c r="V175" s="23">
        <v>6966752.1500000004</v>
      </c>
      <c r="W175" s="9">
        <v>2236637.6</v>
      </c>
      <c r="X175" s="9">
        <v>1270773950.9700003</v>
      </c>
      <c r="Y175" s="9">
        <v>1528131662.7199993</v>
      </c>
      <c r="Z175" s="453"/>
      <c r="AA175" s="454"/>
      <c r="AB175" s="454"/>
      <c r="AC175" s="12" t="s">
        <v>1409</v>
      </c>
    </row>
    <row r="176" spans="1:29" x14ac:dyDescent="0.55000000000000004">
      <c r="F176" s="16"/>
      <c r="M176" s="117">
        <f>SUM('ตารางที่ 11(ไม่ใช้วิเคราะห์)'!D175:E175,'ตารางที่ 11(ไม่ใช้วิเคราะห์)'!G175:K175)</f>
        <v>1430559952.23</v>
      </c>
      <c r="Y176" s="117">
        <v>5589415947.7299995</v>
      </c>
      <c r="Z176" s="254"/>
      <c r="AA176" s="254"/>
      <c r="AB176" s="254">
        <f>(Y176-M176)*100/M176</f>
        <v>290.71525377297536</v>
      </c>
    </row>
    <row r="177" spans="13:28" hidden="1" x14ac:dyDescent="0.55000000000000004">
      <c r="M177" s="16">
        <f>M175-M176</f>
        <v>0</v>
      </c>
      <c r="Y177" s="16">
        <f>Y176-Y175</f>
        <v>4061284285.0100002</v>
      </c>
      <c r="Z177" s="208"/>
      <c r="AA177" s="208"/>
      <c r="AB177" s="208"/>
    </row>
    <row r="178" spans="13:28" x14ac:dyDescent="0.55000000000000004">
      <c r="Z178" s="12"/>
      <c r="AA178" s="12"/>
    </row>
    <row r="179" spans="13:28" x14ac:dyDescent="0.55000000000000004">
      <c r="Z179" s="12"/>
      <c r="AA179" s="12"/>
    </row>
    <row r="180" spans="13:28" x14ac:dyDescent="0.55000000000000004">
      <c r="M180" s="16">
        <f>M175-C175</f>
        <v>-2466891034.2600007</v>
      </c>
      <c r="Z180" s="12"/>
      <c r="AA180" s="12"/>
    </row>
    <row r="181" spans="13:28" x14ac:dyDescent="0.55000000000000004">
      <c r="Z181" s="12"/>
      <c r="AA181" s="12"/>
    </row>
    <row r="182" spans="13:28" x14ac:dyDescent="0.55000000000000004">
      <c r="Z182" s="12"/>
      <c r="AA182" s="12"/>
    </row>
    <row r="183" spans="13:28" x14ac:dyDescent="0.55000000000000004">
      <c r="Z183" s="12"/>
      <c r="AA183" s="12"/>
    </row>
    <row r="184" spans="13:28" x14ac:dyDescent="0.55000000000000004">
      <c r="Z184" s="12"/>
      <c r="AA184" s="12"/>
    </row>
    <row r="185" spans="13:28" x14ac:dyDescent="0.55000000000000004">
      <c r="Z185" s="12"/>
      <c r="AA185" s="12"/>
    </row>
    <row r="186" spans="13:28" x14ac:dyDescent="0.55000000000000004">
      <c r="Z186" s="12"/>
      <c r="AA186" s="12"/>
    </row>
    <row r="187" spans="13:28" x14ac:dyDescent="0.55000000000000004">
      <c r="Z187" s="12"/>
      <c r="AA187" s="12"/>
    </row>
    <row r="188" spans="13:28" x14ac:dyDescent="0.55000000000000004">
      <c r="Z188" s="12"/>
      <c r="AA188" s="12"/>
    </row>
    <row r="189" spans="13:28" x14ac:dyDescent="0.55000000000000004">
      <c r="Z189" s="12"/>
      <c r="AA189" s="12"/>
    </row>
    <row r="190" spans="13:28" x14ac:dyDescent="0.55000000000000004">
      <c r="Z190" s="12"/>
      <c r="AA190" s="12"/>
    </row>
    <row r="191" spans="13:28" x14ac:dyDescent="0.55000000000000004">
      <c r="Z191" s="12"/>
      <c r="AA191" s="12"/>
    </row>
    <row r="192" spans="13:28" x14ac:dyDescent="0.55000000000000004">
      <c r="Z192" s="12"/>
      <c r="AA192" s="12"/>
    </row>
    <row r="193" spans="26:27" x14ac:dyDescent="0.55000000000000004">
      <c r="Z193" s="12"/>
      <c r="AA193" s="12"/>
    </row>
    <row r="194" spans="26:27" x14ac:dyDescent="0.55000000000000004">
      <c r="Z194" s="12"/>
      <c r="AA194" s="12"/>
    </row>
    <row r="195" spans="26:27" x14ac:dyDescent="0.55000000000000004">
      <c r="Z195" s="12"/>
      <c r="AA195" s="12"/>
    </row>
    <row r="196" spans="26:27" x14ac:dyDescent="0.55000000000000004">
      <c r="Z196" s="12"/>
      <c r="AA196" s="12"/>
    </row>
    <row r="197" spans="26:27" x14ac:dyDescent="0.55000000000000004">
      <c r="Z197" s="12"/>
      <c r="AA197" s="12"/>
    </row>
    <row r="198" spans="26:27" x14ac:dyDescent="0.55000000000000004">
      <c r="Z198" s="12"/>
      <c r="AA198" s="12"/>
    </row>
    <row r="199" spans="26:27" x14ac:dyDescent="0.55000000000000004">
      <c r="Z199" s="12"/>
      <c r="AA199" s="12"/>
    </row>
    <row r="200" spans="26:27" x14ac:dyDescent="0.55000000000000004">
      <c r="Z200" s="12"/>
      <c r="AA200" s="12"/>
    </row>
    <row r="201" spans="26:27" x14ac:dyDescent="0.55000000000000004">
      <c r="Z201" s="12"/>
      <c r="AA201" s="12"/>
    </row>
    <row r="202" spans="26:27" x14ac:dyDescent="0.55000000000000004">
      <c r="Z202" s="12"/>
      <c r="AA202" s="12"/>
    </row>
    <row r="203" spans="26:27" x14ac:dyDescent="0.55000000000000004">
      <c r="Z203" s="12"/>
      <c r="AA203" s="12"/>
    </row>
    <row r="204" spans="26:27" x14ac:dyDescent="0.55000000000000004">
      <c r="Z204" s="12"/>
      <c r="AA204" s="12"/>
    </row>
    <row r="205" spans="26:27" x14ac:dyDescent="0.55000000000000004">
      <c r="Z205" s="12"/>
      <c r="AA205" s="12"/>
    </row>
    <row r="206" spans="26:27" x14ac:dyDescent="0.55000000000000004">
      <c r="Z206" s="12"/>
      <c r="AA206" s="12"/>
    </row>
    <row r="207" spans="26:27" x14ac:dyDescent="0.55000000000000004">
      <c r="Z207" s="12"/>
      <c r="AA207" s="12"/>
    </row>
    <row r="208" spans="26:27" x14ac:dyDescent="0.55000000000000004">
      <c r="Z208" s="12"/>
      <c r="AA208" s="12"/>
    </row>
    <row r="209" spans="26:27" x14ac:dyDescent="0.55000000000000004">
      <c r="Z209" s="12"/>
      <c r="AA209" s="12"/>
    </row>
    <row r="210" spans="26:27" x14ac:dyDescent="0.55000000000000004">
      <c r="Z210" s="12"/>
      <c r="AA210" s="12"/>
    </row>
    <row r="211" spans="26:27" x14ac:dyDescent="0.55000000000000004">
      <c r="Z211" s="12"/>
      <c r="AA211" s="12"/>
    </row>
    <row r="212" spans="26:27" x14ac:dyDescent="0.55000000000000004">
      <c r="Z212" s="12"/>
      <c r="AA212" s="12"/>
    </row>
    <row r="213" spans="26:27" x14ac:dyDescent="0.55000000000000004">
      <c r="Z213" s="12"/>
      <c r="AA213" s="12"/>
    </row>
    <row r="214" spans="26:27" x14ac:dyDescent="0.55000000000000004">
      <c r="Z214" s="12"/>
      <c r="AA214" s="12"/>
    </row>
    <row r="215" spans="26:27" x14ac:dyDescent="0.55000000000000004">
      <c r="Z215" s="12"/>
      <c r="AA215" s="12"/>
    </row>
    <row r="216" spans="26:27" x14ac:dyDescent="0.55000000000000004">
      <c r="Z216" s="12"/>
      <c r="AA216" s="12"/>
    </row>
    <row r="217" spans="26:27" x14ac:dyDescent="0.55000000000000004">
      <c r="Z217" s="12"/>
      <c r="AA217" s="12"/>
    </row>
    <row r="218" spans="26:27" x14ac:dyDescent="0.55000000000000004">
      <c r="Z218" s="12"/>
      <c r="AA218" s="12"/>
    </row>
    <row r="219" spans="26:27" x14ac:dyDescent="0.55000000000000004">
      <c r="Z219" s="12"/>
      <c r="AA219" s="12"/>
    </row>
    <row r="220" spans="26:27" x14ac:dyDescent="0.55000000000000004">
      <c r="Z220" s="12"/>
      <c r="AA220" s="12"/>
    </row>
    <row r="221" spans="26:27" x14ac:dyDescent="0.55000000000000004">
      <c r="Z221" s="12"/>
      <c r="AA221" s="12"/>
    </row>
    <row r="222" spans="26:27" x14ac:dyDescent="0.55000000000000004">
      <c r="Z222" s="12"/>
      <c r="AA222" s="12"/>
    </row>
    <row r="223" spans="26:27" x14ac:dyDescent="0.55000000000000004">
      <c r="Z223" s="12"/>
      <c r="AA223" s="12"/>
    </row>
  </sheetData>
  <autoFilter ref="A5:AB177">
    <filterColumn colId="27">
      <colorFilter dxfId="0"/>
    </filterColumn>
  </autoFilter>
  <conditionalFormatting sqref="Z55">
    <cfRule type="cellIs" dxfId="6" priority="5" operator="lessThan">
      <formula>-20</formula>
    </cfRule>
    <cfRule type="cellIs" dxfId="5" priority="6" operator="greaterThan">
      <formula>20</formula>
    </cfRule>
  </conditionalFormatting>
  <conditionalFormatting sqref="AA6:AB177">
    <cfRule type="cellIs" dxfId="4" priority="3" operator="lessThan">
      <formula>-20</formula>
    </cfRule>
    <cfRule type="cellIs" dxfId="3" priority="4" operator="greaterThan">
      <formula>20</formula>
    </cfRule>
  </conditionalFormatting>
  <conditionalFormatting sqref="Z6:Z177">
    <cfRule type="cellIs" dxfId="2" priority="1" operator="lessThan">
      <formula>-20</formula>
    </cfRule>
    <cfRule type="cellIs" dxfId="1" priority="2" operator="greaterThan">
      <formula>20</formula>
    </cfRule>
  </conditionalFormatting>
  <pageMargins left="1.1000000000000001" right="0.3" top="1" bottom="0.5" header="0.5" footer="0.25"/>
  <pageSetup paperSize="5" scale="32" fitToHeight="0" orientation="landscape" r:id="rId1"/>
  <headerFooter alignWithMargins="0"/>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70"/>
  <sheetViews>
    <sheetView tabSelected="1" view="pageLayout" zoomScaleNormal="100" zoomScaleSheetLayoutView="100" workbookViewId="0">
      <selection activeCell="E13" sqref="E13"/>
    </sheetView>
  </sheetViews>
  <sheetFormatPr defaultRowHeight="24" x14ac:dyDescent="0.55000000000000004"/>
  <cols>
    <col min="1" max="1" width="31.85546875" style="1" customWidth="1"/>
    <col min="2" max="2" width="18" style="1" bestFit="1" customWidth="1"/>
    <col min="3" max="3" width="15.140625" style="1" bestFit="1" customWidth="1"/>
    <col min="4" max="4" width="18.28515625" style="1" bestFit="1" customWidth="1"/>
    <col min="5" max="5" width="17.42578125" style="1" bestFit="1" customWidth="1"/>
    <col min="6" max="6" width="14.42578125" style="1" bestFit="1" customWidth="1"/>
    <col min="7" max="7" width="17.42578125" style="1" bestFit="1" customWidth="1"/>
    <col min="8" max="10" width="13" style="1" customWidth="1"/>
    <col min="11" max="16384" width="9.140625" style="1"/>
  </cols>
  <sheetData>
    <row r="1" spans="1:10" x14ac:dyDescent="0.55000000000000004">
      <c r="A1" s="374" t="s">
        <v>1552</v>
      </c>
      <c r="B1" s="374"/>
      <c r="C1" s="374"/>
      <c r="D1" s="374"/>
      <c r="E1" s="374"/>
      <c r="F1" s="374"/>
      <c r="G1" s="374"/>
      <c r="H1" s="374"/>
      <c r="I1" s="374"/>
      <c r="J1" s="374"/>
    </row>
    <row r="2" spans="1:10" x14ac:dyDescent="0.55000000000000004">
      <c r="A2" s="53" t="s">
        <v>80</v>
      </c>
    </row>
    <row r="3" spans="1:10" x14ac:dyDescent="0.55000000000000004">
      <c r="A3" s="406" t="s">
        <v>344</v>
      </c>
      <c r="B3" s="407" t="s">
        <v>1396</v>
      </c>
      <c r="C3" s="407"/>
      <c r="D3" s="407"/>
      <c r="E3" s="407" t="s">
        <v>1551</v>
      </c>
      <c r="F3" s="407"/>
      <c r="G3" s="407"/>
      <c r="H3" s="407" t="s">
        <v>324</v>
      </c>
      <c r="I3" s="407"/>
      <c r="J3" s="407"/>
    </row>
    <row r="4" spans="1:10" x14ac:dyDescent="0.55000000000000004">
      <c r="A4" s="406"/>
      <c r="B4" s="406" t="s">
        <v>339</v>
      </c>
      <c r="C4" s="406" t="s">
        <v>342</v>
      </c>
      <c r="D4" s="406" t="s">
        <v>341</v>
      </c>
      <c r="E4" s="406" t="s">
        <v>339</v>
      </c>
      <c r="F4" s="406" t="s">
        <v>342</v>
      </c>
      <c r="G4" s="406" t="s">
        <v>341</v>
      </c>
      <c r="H4" s="30" t="s">
        <v>339</v>
      </c>
      <c r="I4" s="30" t="s">
        <v>342</v>
      </c>
      <c r="J4" s="30" t="s">
        <v>320</v>
      </c>
    </row>
    <row r="5" spans="1:10" x14ac:dyDescent="0.55000000000000004">
      <c r="A5" s="406"/>
      <c r="B5" s="406"/>
      <c r="C5" s="406"/>
      <c r="D5" s="406"/>
      <c r="E5" s="406"/>
      <c r="F5" s="406"/>
      <c r="G5" s="406"/>
      <c r="H5" s="7" t="s">
        <v>345</v>
      </c>
      <c r="I5" s="7" t="s">
        <v>345</v>
      </c>
      <c r="J5" s="7" t="s">
        <v>345</v>
      </c>
    </row>
    <row r="6" spans="1:10" x14ac:dyDescent="0.55000000000000004">
      <c r="A6" s="54" t="s">
        <v>313</v>
      </c>
      <c r="B6" s="39">
        <v>315647032.03000039</v>
      </c>
      <c r="C6" s="39"/>
      <c r="D6" s="39">
        <f>SUM(B6:C6)</f>
        <v>315647032.03000039</v>
      </c>
      <c r="E6" s="39">
        <v>326877408.47000015</v>
      </c>
      <c r="F6" s="39"/>
      <c r="G6" s="39">
        <f>SUM(E6:F6)</f>
        <v>326877408.47000015</v>
      </c>
      <c r="H6" s="208">
        <f>(E6-B6)*100/B6</f>
        <v>3.5578907134892299</v>
      </c>
      <c r="I6" s="208"/>
      <c r="J6" s="208">
        <f>(G6-D6)*100/D6</f>
        <v>3.5578907134892299</v>
      </c>
    </row>
    <row r="7" spans="1:10" x14ac:dyDescent="0.55000000000000004">
      <c r="A7" s="56" t="s">
        <v>485</v>
      </c>
      <c r="B7" s="4">
        <v>3791021.2300000014</v>
      </c>
      <c r="C7" s="4"/>
      <c r="D7" s="4">
        <f>SUM(B7:C7)</f>
        <v>3791021.2300000014</v>
      </c>
      <c r="E7" s="4">
        <v>5747614.3300000001</v>
      </c>
      <c r="F7" s="4"/>
      <c r="G7" s="4">
        <f>SUM(E7:F7)</f>
        <v>5747614.3300000001</v>
      </c>
      <c r="H7" s="208">
        <f t="shared" ref="H7" si="0">(E7-B7)*100/B7</f>
        <v>51.61124091093518</v>
      </c>
      <c r="I7" s="208"/>
      <c r="J7" s="208">
        <f>(G7-D7)*100/D7</f>
        <v>51.61124091093518</v>
      </c>
    </row>
    <row r="8" spans="1:10" x14ac:dyDescent="0.55000000000000004">
      <c r="A8" s="57" t="s">
        <v>486</v>
      </c>
      <c r="B8" s="40"/>
      <c r="C8" s="40">
        <v>84000</v>
      </c>
      <c r="D8" s="4">
        <f>SUM(B8:C8)</f>
        <v>84000</v>
      </c>
      <c r="E8" s="40"/>
      <c r="F8" s="40">
        <v>83999.99</v>
      </c>
      <c r="G8" s="40">
        <f>SUM(E8:F8)</f>
        <v>83999.99</v>
      </c>
      <c r="H8" s="346"/>
      <c r="I8" s="346">
        <f>(F8-C8)*100/C8</f>
        <v>-1.1904761898525369E-5</v>
      </c>
      <c r="J8" s="346">
        <f>(G8-D8)*100/D8</f>
        <v>-1.1904761898525369E-5</v>
      </c>
    </row>
    <row r="9" spans="1:10" ht="24.75" thickBot="1" x14ac:dyDescent="0.6">
      <c r="A9" s="58" t="s">
        <v>341</v>
      </c>
      <c r="B9" s="35">
        <f t="shared" ref="B9:D9" si="1">SUM(B6:B8)</f>
        <v>319438053.26000041</v>
      </c>
      <c r="C9" s="35">
        <f t="shared" si="1"/>
        <v>84000</v>
      </c>
      <c r="D9" s="35">
        <f t="shared" si="1"/>
        <v>319522053.26000041</v>
      </c>
      <c r="E9" s="35">
        <f t="shared" ref="E9:G9" si="2">SUM(E6:E8)</f>
        <v>332625022.80000013</v>
      </c>
      <c r="F9" s="35">
        <f t="shared" si="2"/>
        <v>83999.99</v>
      </c>
      <c r="G9" s="35">
        <f t="shared" si="2"/>
        <v>332709022.79000014</v>
      </c>
      <c r="H9" s="347">
        <f>(E9-B9)*100/B9</f>
        <v>4.1281774057352036</v>
      </c>
      <c r="I9" s="347">
        <f>(F9-C9)*100/C9</f>
        <v>-1.1904761898525369E-5</v>
      </c>
      <c r="J9" s="347">
        <f>(G9-D9)*100/D9</f>
        <v>4.1270921350988177</v>
      </c>
    </row>
    <row r="10" spans="1:10" ht="24.75" thickTop="1" x14ac:dyDescent="0.55000000000000004">
      <c r="A10" s="155"/>
      <c r="B10" s="12"/>
      <c r="C10" s="12"/>
      <c r="D10" s="12"/>
      <c r="E10" s="16"/>
      <c r="F10" s="16"/>
      <c r="G10" s="12"/>
      <c r="H10" s="12"/>
      <c r="I10" s="12"/>
      <c r="J10" s="12"/>
    </row>
    <row r="11" spans="1:10" x14ac:dyDescent="0.55000000000000004">
      <c r="A11" s="12"/>
      <c r="B11" s="12"/>
      <c r="C11" s="12"/>
      <c r="D11" s="12"/>
      <c r="E11" s="12"/>
      <c r="F11" s="12"/>
      <c r="G11" s="12"/>
      <c r="H11" s="12"/>
      <c r="I11" s="12"/>
      <c r="J11" s="12"/>
    </row>
    <row r="12" spans="1:10" x14ac:dyDescent="0.55000000000000004">
      <c r="A12" s="12"/>
      <c r="B12" s="12"/>
      <c r="C12" s="12"/>
      <c r="D12" s="12"/>
      <c r="E12" s="12"/>
      <c r="F12" s="12"/>
      <c r="G12" s="12"/>
      <c r="H12" s="12"/>
      <c r="I12" s="12"/>
      <c r="J12" s="12"/>
    </row>
    <row r="13" spans="1:10" x14ac:dyDescent="0.55000000000000004">
      <c r="A13" s="12"/>
      <c r="B13" s="12"/>
      <c r="C13" s="12"/>
      <c r="D13" s="12"/>
      <c r="E13" s="12"/>
      <c r="F13" s="12"/>
      <c r="G13" s="12"/>
      <c r="H13" s="12"/>
      <c r="I13" s="12"/>
      <c r="J13" s="12"/>
    </row>
    <row r="14" spans="1:10" x14ac:dyDescent="0.55000000000000004">
      <c r="A14" s="155"/>
      <c r="B14" s="12"/>
      <c r="C14" s="12"/>
      <c r="D14" s="12"/>
      <c r="E14" s="12"/>
      <c r="F14" s="12"/>
      <c r="G14" s="12"/>
      <c r="H14" s="12"/>
      <c r="I14" s="12"/>
      <c r="J14" s="12"/>
    </row>
    <row r="15" spans="1:10" x14ac:dyDescent="0.55000000000000004">
      <c r="A15" s="156"/>
      <c r="B15" s="12"/>
      <c r="C15" s="12"/>
      <c r="D15" s="12"/>
      <c r="E15" s="12"/>
      <c r="F15" s="12"/>
      <c r="G15" s="12"/>
      <c r="H15" s="12"/>
      <c r="I15" s="12"/>
      <c r="J15" s="12"/>
    </row>
    <row r="16" spans="1:10" x14ac:dyDescent="0.55000000000000004">
      <c r="A16" s="86"/>
      <c r="B16" s="12"/>
      <c r="C16" s="12"/>
      <c r="D16" s="12"/>
      <c r="E16" s="12"/>
      <c r="F16" s="12"/>
      <c r="G16" s="12"/>
      <c r="H16" s="12"/>
      <c r="I16" s="12"/>
      <c r="J16" s="12"/>
    </row>
    <row r="17" spans="1:10" x14ac:dyDescent="0.55000000000000004">
      <c r="A17" s="86"/>
      <c r="B17" s="12"/>
      <c r="C17" s="12"/>
      <c r="D17" s="12"/>
      <c r="E17" s="12"/>
      <c r="F17" s="12"/>
      <c r="G17" s="12"/>
      <c r="H17" s="12"/>
      <c r="I17" s="12"/>
      <c r="J17" s="12"/>
    </row>
    <row r="18" spans="1:10" x14ac:dyDescent="0.55000000000000004">
      <c r="A18" s="86"/>
      <c r="B18" s="12"/>
      <c r="C18" s="12"/>
      <c r="D18" s="12"/>
      <c r="E18" s="12"/>
      <c r="F18" s="12"/>
      <c r="G18" s="12"/>
      <c r="H18" s="12"/>
      <c r="I18" s="12"/>
      <c r="J18" s="12"/>
    </row>
    <row r="19" spans="1:10" x14ac:dyDescent="0.55000000000000004">
      <c r="A19" s="86"/>
      <c r="B19" s="12"/>
      <c r="C19" s="12"/>
      <c r="D19" s="12"/>
      <c r="E19" s="12"/>
      <c r="F19" s="12"/>
      <c r="G19" s="12"/>
      <c r="H19" s="12"/>
      <c r="I19" s="12"/>
      <c r="J19" s="12"/>
    </row>
    <row r="20" spans="1:10" x14ac:dyDescent="0.55000000000000004">
      <c r="A20" s="86"/>
      <c r="B20" s="12"/>
      <c r="C20" s="12"/>
      <c r="D20" s="12"/>
      <c r="E20" s="12"/>
      <c r="F20" s="12"/>
      <c r="G20" s="12"/>
      <c r="H20" s="12"/>
      <c r="I20" s="12"/>
      <c r="J20" s="12"/>
    </row>
    <row r="21" spans="1:10" x14ac:dyDescent="0.55000000000000004">
      <c r="A21" s="86"/>
      <c r="B21" s="12"/>
      <c r="C21" s="12"/>
      <c r="D21" s="12"/>
      <c r="E21" s="12"/>
      <c r="F21" s="12"/>
      <c r="G21" s="12"/>
      <c r="H21" s="12"/>
      <c r="I21" s="12"/>
      <c r="J21" s="12"/>
    </row>
    <row r="22" spans="1:10" x14ac:dyDescent="0.55000000000000004">
      <c r="A22" s="86"/>
      <c r="B22" s="12"/>
      <c r="C22" s="12"/>
      <c r="D22" s="12"/>
      <c r="E22" s="12"/>
      <c r="F22" s="12"/>
      <c r="G22" s="12"/>
      <c r="H22" s="12"/>
      <c r="I22" s="12"/>
      <c r="J22" s="12"/>
    </row>
    <row r="23" spans="1:10" x14ac:dyDescent="0.55000000000000004">
      <c r="A23" s="86"/>
      <c r="B23" s="12"/>
      <c r="C23" s="12"/>
      <c r="D23" s="12"/>
      <c r="E23" s="12"/>
      <c r="F23" s="12"/>
      <c r="G23" s="12"/>
      <c r="H23" s="12"/>
      <c r="I23" s="12"/>
      <c r="J23" s="12"/>
    </row>
    <row r="24" spans="1:10" x14ac:dyDescent="0.55000000000000004">
      <c r="A24" s="86"/>
      <c r="B24" s="12"/>
      <c r="C24" s="12"/>
      <c r="D24" s="12"/>
      <c r="E24" s="12"/>
      <c r="F24" s="12"/>
      <c r="G24" s="12"/>
      <c r="H24" s="12"/>
      <c r="I24" s="12"/>
      <c r="J24" s="12"/>
    </row>
    <row r="25" spans="1:10" x14ac:dyDescent="0.55000000000000004">
      <c r="A25" s="86"/>
      <c r="B25" s="12"/>
      <c r="C25" s="12"/>
      <c r="D25" s="12"/>
      <c r="E25" s="12"/>
      <c r="F25" s="12"/>
      <c r="G25" s="12"/>
      <c r="H25" s="12"/>
      <c r="I25" s="12"/>
      <c r="J25" s="12"/>
    </row>
    <row r="26" spans="1:10" x14ac:dyDescent="0.55000000000000004">
      <c r="A26" s="86"/>
      <c r="B26" s="12"/>
      <c r="C26" s="12"/>
      <c r="D26" s="12"/>
      <c r="E26" s="12"/>
      <c r="F26" s="12"/>
      <c r="G26" s="12"/>
      <c r="H26" s="12"/>
      <c r="I26" s="12"/>
      <c r="J26" s="12"/>
    </row>
    <row r="27" spans="1:10" x14ac:dyDescent="0.55000000000000004">
      <c r="A27" s="86"/>
      <c r="B27" s="12"/>
      <c r="C27" s="12"/>
      <c r="D27" s="12"/>
      <c r="E27" s="12"/>
      <c r="F27" s="12"/>
      <c r="G27" s="12"/>
      <c r="H27" s="12"/>
      <c r="I27" s="12"/>
      <c r="J27" s="12"/>
    </row>
    <row r="28" spans="1:10" x14ac:dyDescent="0.55000000000000004">
      <c r="A28" s="86"/>
      <c r="B28" s="12"/>
      <c r="C28" s="12"/>
      <c r="D28" s="12"/>
      <c r="E28" s="12"/>
      <c r="F28" s="12"/>
      <c r="G28" s="12"/>
      <c r="H28" s="12"/>
      <c r="I28" s="12"/>
      <c r="J28" s="12"/>
    </row>
    <row r="29" spans="1:10" x14ac:dyDescent="0.55000000000000004">
      <c r="A29" s="59"/>
    </row>
    <row r="30" spans="1:10" x14ac:dyDescent="0.55000000000000004">
      <c r="A30" s="59"/>
    </row>
    <row r="31" spans="1:10" x14ac:dyDescent="0.55000000000000004">
      <c r="A31" s="59"/>
    </row>
    <row r="32" spans="1:10" x14ac:dyDescent="0.55000000000000004">
      <c r="A32" s="59"/>
    </row>
    <row r="33" spans="1:1" x14ac:dyDescent="0.55000000000000004">
      <c r="A33" s="59"/>
    </row>
    <row r="34" spans="1:1" x14ac:dyDescent="0.55000000000000004">
      <c r="A34" s="59"/>
    </row>
    <row r="35" spans="1:1" x14ac:dyDescent="0.55000000000000004">
      <c r="A35" s="59"/>
    </row>
    <row r="36" spans="1:1" x14ac:dyDescent="0.55000000000000004">
      <c r="A36" s="59"/>
    </row>
    <row r="37" spans="1:1" x14ac:dyDescent="0.55000000000000004">
      <c r="A37" s="59"/>
    </row>
    <row r="38" spans="1:1" x14ac:dyDescent="0.55000000000000004">
      <c r="A38" s="59"/>
    </row>
    <row r="39" spans="1:1" x14ac:dyDescent="0.55000000000000004">
      <c r="A39" s="59"/>
    </row>
    <row r="40" spans="1:1" x14ac:dyDescent="0.55000000000000004">
      <c r="A40" s="59"/>
    </row>
    <row r="41" spans="1:1" x14ac:dyDescent="0.55000000000000004">
      <c r="A41" s="59"/>
    </row>
    <row r="42" spans="1:1" x14ac:dyDescent="0.55000000000000004">
      <c r="A42" s="59"/>
    </row>
    <row r="43" spans="1:1" x14ac:dyDescent="0.55000000000000004">
      <c r="A43" s="59"/>
    </row>
    <row r="44" spans="1:1" x14ac:dyDescent="0.55000000000000004">
      <c r="A44" s="59"/>
    </row>
    <row r="45" spans="1:1" x14ac:dyDescent="0.55000000000000004">
      <c r="A45" s="59"/>
    </row>
    <row r="46" spans="1:1" x14ac:dyDescent="0.55000000000000004">
      <c r="A46" s="59"/>
    </row>
    <row r="47" spans="1:1" x14ac:dyDescent="0.55000000000000004">
      <c r="A47" s="59"/>
    </row>
    <row r="48" spans="1:1" x14ac:dyDescent="0.55000000000000004">
      <c r="A48" s="59"/>
    </row>
    <row r="49" spans="1:1" x14ac:dyDescent="0.55000000000000004">
      <c r="A49" s="59"/>
    </row>
    <row r="50" spans="1:1" x14ac:dyDescent="0.55000000000000004">
      <c r="A50" s="59"/>
    </row>
    <row r="51" spans="1:1" x14ac:dyDescent="0.55000000000000004">
      <c r="A51" s="59"/>
    </row>
    <row r="52" spans="1:1" x14ac:dyDescent="0.55000000000000004">
      <c r="A52" s="59"/>
    </row>
    <row r="53" spans="1:1" x14ac:dyDescent="0.55000000000000004">
      <c r="A53" s="59"/>
    </row>
    <row r="54" spans="1:1" x14ac:dyDescent="0.55000000000000004">
      <c r="A54" s="59"/>
    </row>
    <row r="55" spans="1:1" x14ac:dyDescent="0.55000000000000004">
      <c r="A55" s="59"/>
    </row>
    <row r="56" spans="1:1" x14ac:dyDescent="0.55000000000000004">
      <c r="A56" s="59"/>
    </row>
    <row r="57" spans="1:1" x14ac:dyDescent="0.55000000000000004">
      <c r="A57" s="59"/>
    </row>
    <row r="58" spans="1:1" x14ac:dyDescent="0.55000000000000004">
      <c r="A58" s="59"/>
    </row>
    <row r="59" spans="1:1" x14ac:dyDescent="0.55000000000000004">
      <c r="A59" s="59"/>
    </row>
    <row r="60" spans="1:1" x14ac:dyDescent="0.55000000000000004">
      <c r="A60" s="59"/>
    </row>
    <row r="61" spans="1:1" x14ac:dyDescent="0.55000000000000004">
      <c r="A61" s="59"/>
    </row>
    <row r="62" spans="1:1" x14ac:dyDescent="0.55000000000000004">
      <c r="A62" s="59"/>
    </row>
    <row r="63" spans="1:1" x14ac:dyDescent="0.55000000000000004">
      <c r="A63" s="59"/>
    </row>
    <row r="64" spans="1:1" x14ac:dyDescent="0.55000000000000004">
      <c r="A64" s="59"/>
    </row>
    <row r="65" spans="1:1" x14ac:dyDescent="0.55000000000000004">
      <c r="A65" s="59"/>
    </row>
    <row r="66" spans="1:1" x14ac:dyDescent="0.55000000000000004">
      <c r="A66" s="59"/>
    </row>
    <row r="67" spans="1:1" x14ac:dyDescent="0.55000000000000004">
      <c r="A67" s="59"/>
    </row>
    <row r="68" spans="1:1" x14ac:dyDescent="0.55000000000000004">
      <c r="A68" s="59"/>
    </row>
    <row r="69" spans="1:1" x14ac:dyDescent="0.55000000000000004">
      <c r="A69" s="59"/>
    </row>
    <row r="70" spans="1:1" x14ac:dyDescent="0.55000000000000004">
      <c r="A70" s="59"/>
    </row>
    <row r="71" spans="1:1" x14ac:dyDescent="0.55000000000000004">
      <c r="A71" s="59"/>
    </row>
    <row r="72" spans="1:1" x14ac:dyDescent="0.55000000000000004">
      <c r="A72" s="59"/>
    </row>
    <row r="73" spans="1:1" x14ac:dyDescent="0.55000000000000004">
      <c r="A73" s="59"/>
    </row>
    <row r="74" spans="1:1" x14ac:dyDescent="0.55000000000000004">
      <c r="A74" s="59"/>
    </row>
    <row r="75" spans="1:1" x14ac:dyDescent="0.55000000000000004">
      <c r="A75" s="59"/>
    </row>
    <row r="76" spans="1:1" x14ac:dyDescent="0.55000000000000004">
      <c r="A76" s="59"/>
    </row>
    <row r="77" spans="1:1" x14ac:dyDescent="0.55000000000000004">
      <c r="A77" s="59"/>
    </row>
    <row r="78" spans="1:1" x14ac:dyDescent="0.55000000000000004">
      <c r="A78" s="59"/>
    </row>
    <row r="79" spans="1:1" x14ac:dyDescent="0.55000000000000004">
      <c r="A79" s="59"/>
    </row>
    <row r="80" spans="1:1" x14ac:dyDescent="0.55000000000000004">
      <c r="A80" s="59"/>
    </row>
    <row r="81" spans="1:1" x14ac:dyDescent="0.55000000000000004">
      <c r="A81" s="59"/>
    </row>
    <row r="82" spans="1:1" x14ac:dyDescent="0.55000000000000004">
      <c r="A82" s="59"/>
    </row>
    <row r="83" spans="1:1" x14ac:dyDescent="0.55000000000000004">
      <c r="A83" s="59"/>
    </row>
    <row r="84" spans="1:1" x14ac:dyDescent="0.55000000000000004">
      <c r="A84" s="59"/>
    </row>
    <row r="85" spans="1:1" x14ac:dyDescent="0.55000000000000004">
      <c r="A85" s="59"/>
    </row>
    <row r="86" spans="1:1" x14ac:dyDescent="0.55000000000000004">
      <c r="A86" s="59"/>
    </row>
    <row r="87" spans="1:1" x14ac:dyDescent="0.55000000000000004">
      <c r="A87" s="59"/>
    </row>
    <row r="88" spans="1:1" x14ac:dyDescent="0.55000000000000004">
      <c r="A88" s="59"/>
    </row>
    <row r="89" spans="1:1" x14ac:dyDescent="0.55000000000000004">
      <c r="A89" s="59"/>
    </row>
    <row r="90" spans="1:1" x14ac:dyDescent="0.55000000000000004">
      <c r="A90" s="59"/>
    </row>
    <row r="91" spans="1:1" x14ac:dyDescent="0.55000000000000004">
      <c r="A91" s="59"/>
    </row>
    <row r="92" spans="1:1" x14ac:dyDescent="0.55000000000000004">
      <c r="A92" s="59"/>
    </row>
    <row r="93" spans="1:1" x14ac:dyDescent="0.55000000000000004">
      <c r="A93" s="59"/>
    </row>
    <row r="94" spans="1:1" x14ac:dyDescent="0.55000000000000004">
      <c r="A94" s="59"/>
    </row>
    <row r="95" spans="1:1" x14ac:dyDescent="0.55000000000000004">
      <c r="A95" s="59"/>
    </row>
    <row r="96" spans="1:1" x14ac:dyDescent="0.55000000000000004">
      <c r="A96" s="59"/>
    </row>
    <row r="97" spans="1:1" x14ac:dyDescent="0.55000000000000004">
      <c r="A97" s="59"/>
    </row>
    <row r="98" spans="1:1" x14ac:dyDescent="0.55000000000000004">
      <c r="A98" s="59"/>
    </row>
    <row r="99" spans="1:1" x14ac:dyDescent="0.55000000000000004">
      <c r="A99" s="59"/>
    </row>
    <row r="100" spans="1:1" x14ac:dyDescent="0.55000000000000004">
      <c r="A100" s="59"/>
    </row>
    <row r="101" spans="1:1" x14ac:dyDescent="0.55000000000000004">
      <c r="A101" s="59"/>
    </row>
    <row r="102" spans="1:1" x14ac:dyDescent="0.55000000000000004">
      <c r="A102" s="59"/>
    </row>
    <row r="103" spans="1:1" x14ac:dyDescent="0.55000000000000004">
      <c r="A103" s="59"/>
    </row>
    <row r="104" spans="1:1" x14ac:dyDescent="0.55000000000000004">
      <c r="A104" s="59"/>
    </row>
    <row r="105" spans="1:1" x14ac:dyDescent="0.55000000000000004">
      <c r="A105" s="59"/>
    </row>
    <row r="106" spans="1:1" x14ac:dyDescent="0.55000000000000004">
      <c r="A106" s="59"/>
    </row>
    <row r="107" spans="1:1" x14ac:dyDescent="0.55000000000000004">
      <c r="A107" s="59"/>
    </row>
    <row r="108" spans="1:1" x14ac:dyDescent="0.55000000000000004">
      <c r="A108" s="59"/>
    </row>
    <row r="109" spans="1:1" x14ac:dyDescent="0.55000000000000004">
      <c r="A109" s="59"/>
    </row>
    <row r="110" spans="1:1" x14ac:dyDescent="0.55000000000000004">
      <c r="A110" s="59"/>
    </row>
    <row r="111" spans="1:1" x14ac:dyDescent="0.55000000000000004">
      <c r="A111" s="59"/>
    </row>
    <row r="112" spans="1:1" x14ac:dyDescent="0.55000000000000004">
      <c r="A112" s="59"/>
    </row>
    <row r="113" spans="1:1" x14ac:dyDescent="0.55000000000000004">
      <c r="A113" s="59"/>
    </row>
    <row r="114" spans="1:1" x14ac:dyDescent="0.55000000000000004">
      <c r="A114" s="59"/>
    </row>
    <row r="115" spans="1:1" x14ac:dyDescent="0.55000000000000004">
      <c r="A115" s="59"/>
    </row>
    <row r="116" spans="1:1" x14ac:dyDescent="0.55000000000000004">
      <c r="A116" s="59"/>
    </row>
    <row r="117" spans="1:1" x14ac:dyDescent="0.55000000000000004">
      <c r="A117" s="59"/>
    </row>
    <row r="118" spans="1:1" x14ac:dyDescent="0.55000000000000004">
      <c r="A118" s="59"/>
    </row>
    <row r="119" spans="1:1" x14ac:dyDescent="0.55000000000000004">
      <c r="A119" s="59"/>
    </row>
    <row r="120" spans="1:1" x14ac:dyDescent="0.55000000000000004">
      <c r="A120" s="59"/>
    </row>
    <row r="121" spans="1:1" x14ac:dyDescent="0.55000000000000004">
      <c r="A121" s="59"/>
    </row>
    <row r="122" spans="1:1" x14ac:dyDescent="0.55000000000000004">
      <c r="A122" s="59"/>
    </row>
    <row r="123" spans="1:1" x14ac:dyDescent="0.55000000000000004">
      <c r="A123" s="59"/>
    </row>
    <row r="124" spans="1:1" x14ac:dyDescent="0.55000000000000004">
      <c r="A124" s="59"/>
    </row>
    <row r="125" spans="1:1" x14ac:dyDescent="0.55000000000000004">
      <c r="A125" s="59"/>
    </row>
    <row r="126" spans="1:1" x14ac:dyDescent="0.55000000000000004">
      <c r="A126" s="59"/>
    </row>
    <row r="127" spans="1:1" x14ac:dyDescent="0.55000000000000004">
      <c r="A127" s="59"/>
    </row>
    <row r="128" spans="1:1" x14ac:dyDescent="0.55000000000000004">
      <c r="A128" s="59"/>
    </row>
    <row r="129" spans="1:1" x14ac:dyDescent="0.55000000000000004">
      <c r="A129" s="59"/>
    </row>
    <row r="130" spans="1:1" x14ac:dyDescent="0.55000000000000004">
      <c r="A130" s="59"/>
    </row>
    <row r="131" spans="1:1" x14ac:dyDescent="0.55000000000000004">
      <c r="A131" s="59"/>
    </row>
    <row r="132" spans="1:1" x14ac:dyDescent="0.55000000000000004">
      <c r="A132" s="59"/>
    </row>
    <row r="133" spans="1:1" x14ac:dyDescent="0.55000000000000004">
      <c r="A133" s="59"/>
    </row>
    <row r="134" spans="1:1" x14ac:dyDescent="0.55000000000000004">
      <c r="A134" s="59"/>
    </row>
    <row r="135" spans="1:1" x14ac:dyDescent="0.55000000000000004">
      <c r="A135" s="59"/>
    </row>
    <row r="136" spans="1:1" x14ac:dyDescent="0.55000000000000004">
      <c r="A136" s="59"/>
    </row>
    <row r="137" spans="1:1" x14ac:dyDescent="0.55000000000000004">
      <c r="A137" s="59"/>
    </row>
    <row r="138" spans="1:1" x14ac:dyDescent="0.55000000000000004">
      <c r="A138" s="59"/>
    </row>
    <row r="139" spans="1:1" x14ac:dyDescent="0.55000000000000004">
      <c r="A139" s="59"/>
    </row>
    <row r="140" spans="1:1" x14ac:dyDescent="0.55000000000000004">
      <c r="A140" s="59"/>
    </row>
    <row r="141" spans="1:1" x14ac:dyDescent="0.55000000000000004">
      <c r="A141" s="59"/>
    </row>
    <row r="142" spans="1:1" x14ac:dyDescent="0.55000000000000004">
      <c r="A142" s="59"/>
    </row>
    <row r="143" spans="1:1" x14ac:dyDescent="0.55000000000000004">
      <c r="A143" s="59"/>
    </row>
    <row r="144" spans="1:1" x14ac:dyDescent="0.55000000000000004">
      <c r="A144" s="59"/>
    </row>
    <row r="145" spans="1:1" x14ac:dyDescent="0.55000000000000004">
      <c r="A145" s="59"/>
    </row>
    <row r="146" spans="1:1" x14ac:dyDescent="0.55000000000000004">
      <c r="A146" s="59"/>
    </row>
    <row r="147" spans="1:1" x14ac:dyDescent="0.55000000000000004">
      <c r="A147" s="59"/>
    </row>
    <row r="148" spans="1:1" x14ac:dyDescent="0.55000000000000004">
      <c r="A148" s="59"/>
    </row>
    <row r="149" spans="1:1" x14ac:dyDescent="0.55000000000000004">
      <c r="A149" s="59"/>
    </row>
    <row r="150" spans="1:1" x14ac:dyDescent="0.55000000000000004">
      <c r="A150" s="59"/>
    </row>
    <row r="151" spans="1:1" x14ac:dyDescent="0.55000000000000004">
      <c r="A151" s="59"/>
    </row>
    <row r="152" spans="1:1" x14ac:dyDescent="0.55000000000000004">
      <c r="A152" s="59"/>
    </row>
    <row r="153" spans="1:1" x14ac:dyDescent="0.55000000000000004">
      <c r="A153" s="59"/>
    </row>
    <row r="154" spans="1:1" x14ac:dyDescent="0.55000000000000004">
      <c r="A154" s="59"/>
    </row>
    <row r="155" spans="1:1" x14ac:dyDescent="0.55000000000000004">
      <c r="A155" s="59"/>
    </row>
    <row r="156" spans="1:1" x14ac:dyDescent="0.55000000000000004">
      <c r="A156" s="59"/>
    </row>
    <row r="157" spans="1:1" x14ac:dyDescent="0.55000000000000004">
      <c r="A157" s="59"/>
    </row>
    <row r="158" spans="1:1" x14ac:dyDescent="0.55000000000000004">
      <c r="A158" s="59"/>
    </row>
    <row r="159" spans="1:1" x14ac:dyDescent="0.55000000000000004">
      <c r="A159" s="59"/>
    </row>
    <row r="160" spans="1:1" x14ac:dyDescent="0.55000000000000004">
      <c r="A160" s="59"/>
    </row>
    <row r="161" spans="1:1" x14ac:dyDescent="0.55000000000000004">
      <c r="A161" s="59"/>
    </row>
    <row r="162" spans="1:1" x14ac:dyDescent="0.55000000000000004">
      <c r="A162" s="59"/>
    </row>
    <row r="163" spans="1:1" x14ac:dyDescent="0.55000000000000004">
      <c r="A163" s="59"/>
    </row>
    <row r="164" spans="1:1" x14ac:dyDescent="0.55000000000000004">
      <c r="A164" s="59"/>
    </row>
    <row r="165" spans="1:1" x14ac:dyDescent="0.55000000000000004">
      <c r="A165" s="59"/>
    </row>
    <row r="166" spans="1:1" x14ac:dyDescent="0.55000000000000004">
      <c r="A166" s="59"/>
    </row>
    <row r="167" spans="1:1" x14ac:dyDescent="0.55000000000000004">
      <c r="A167" s="59"/>
    </row>
    <row r="168" spans="1:1" x14ac:dyDescent="0.55000000000000004">
      <c r="A168" s="59"/>
    </row>
    <row r="169" spans="1:1" x14ac:dyDescent="0.55000000000000004">
      <c r="A169" s="59"/>
    </row>
    <row r="170" spans="1:1" x14ac:dyDescent="0.55000000000000004">
      <c r="A170" s="59"/>
    </row>
  </sheetData>
  <mergeCells count="11">
    <mergeCell ref="F4:F5"/>
    <mergeCell ref="G4:G5"/>
    <mergeCell ref="A1:J1"/>
    <mergeCell ref="A3:A5"/>
    <mergeCell ref="B3:D3"/>
    <mergeCell ref="E3:G3"/>
    <mergeCell ref="H3:J3"/>
    <mergeCell ref="B4:B5"/>
    <mergeCell ref="C4:C5"/>
    <mergeCell ref="D4:D5"/>
    <mergeCell ref="E4:E5"/>
  </mergeCells>
  <phoneticPr fontId="4" type="noConversion"/>
  <conditionalFormatting sqref="H6:J8">
    <cfRule type="cellIs" dxfId="11" priority="3" operator="lessThan">
      <formula>-20</formula>
    </cfRule>
    <cfRule type="cellIs" dxfId="10" priority="4" operator="greaterThan">
      <formula>20</formula>
    </cfRule>
  </conditionalFormatting>
  <conditionalFormatting sqref="H9:J9">
    <cfRule type="cellIs" dxfId="9" priority="1" operator="lessThan">
      <formula>-20</formula>
    </cfRule>
    <cfRule type="cellIs" dxfId="8" priority="2" operator="greaterThan">
      <formula>20</formula>
    </cfRule>
  </conditionalFormatting>
  <pageMargins left="0.4" right="0.4" top="0.6" bottom="0.3" header="0.3" footer="0.5"/>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85" zoomScaleNormal="100" zoomScaleSheetLayoutView="85" workbookViewId="0">
      <selection activeCell="A4" sqref="A4:J4"/>
    </sheetView>
  </sheetViews>
  <sheetFormatPr defaultRowHeight="24" x14ac:dyDescent="0.55000000000000004"/>
  <cols>
    <col min="1" max="9" width="9.140625" style="1"/>
    <col min="10" max="10" width="12" style="1" customWidth="1"/>
    <col min="11" max="16384" width="9.140625" style="1"/>
  </cols>
  <sheetData>
    <row r="1" spans="1:10" x14ac:dyDescent="0.55000000000000004">
      <c r="A1" s="408" t="s">
        <v>461</v>
      </c>
      <c r="B1" s="408"/>
      <c r="C1" s="408"/>
      <c r="D1" s="408"/>
      <c r="E1" s="408"/>
      <c r="F1" s="408"/>
      <c r="G1" s="408"/>
      <c r="H1" s="408"/>
      <c r="I1" s="408"/>
      <c r="J1" s="408"/>
    </row>
    <row r="2" spans="1:10" x14ac:dyDescent="0.55000000000000004">
      <c r="A2" s="408" t="s">
        <v>462</v>
      </c>
      <c r="B2" s="408"/>
      <c r="C2" s="408"/>
      <c r="D2" s="408"/>
      <c r="E2" s="408"/>
      <c r="F2" s="408"/>
      <c r="G2" s="408"/>
      <c r="H2" s="408"/>
      <c r="I2" s="408"/>
      <c r="J2" s="408"/>
    </row>
    <row r="3" spans="1:10" x14ac:dyDescent="0.55000000000000004">
      <c r="A3" s="408" t="s">
        <v>1494</v>
      </c>
      <c r="B3" s="408"/>
      <c r="C3" s="408"/>
      <c r="D3" s="408"/>
      <c r="E3" s="408"/>
      <c r="F3" s="408"/>
      <c r="G3" s="408"/>
      <c r="H3" s="408"/>
      <c r="I3" s="408"/>
      <c r="J3" s="408"/>
    </row>
    <row r="4" spans="1:10" ht="409.5" customHeight="1" x14ac:dyDescent="0.55000000000000004">
      <c r="A4" s="409" t="s">
        <v>1500</v>
      </c>
      <c r="B4" s="409"/>
      <c r="C4" s="409"/>
      <c r="D4" s="409"/>
      <c r="E4" s="409"/>
      <c r="F4" s="409"/>
      <c r="G4" s="409"/>
      <c r="H4" s="409"/>
      <c r="I4" s="409"/>
      <c r="J4" s="409"/>
    </row>
    <row r="5" spans="1:10" ht="52.5" customHeight="1" x14ac:dyDescent="0.55000000000000004">
      <c r="A5" s="409" t="s">
        <v>1495</v>
      </c>
      <c r="B5" s="409"/>
      <c r="C5" s="409"/>
      <c r="D5" s="409"/>
      <c r="E5" s="409"/>
      <c r="F5" s="409"/>
      <c r="G5" s="409"/>
      <c r="H5" s="409"/>
      <c r="I5" s="409"/>
      <c r="J5" s="409"/>
    </row>
    <row r="6" spans="1:10" ht="49.5" customHeight="1" x14ac:dyDescent="0.55000000000000004">
      <c r="A6" s="409" t="s">
        <v>1496</v>
      </c>
      <c r="B6" s="409"/>
      <c r="C6" s="409"/>
      <c r="D6" s="409"/>
      <c r="E6" s="409"/>
      <c r="F6" s="409"/>
      <c r="G6" s="409"/>
      <c r="H6" s="409"/>
      <c r="I6" s="409"/>
      <c r="J6" s="409"/>
    </row>
    <row r="7" spans="1:10" ht="48.75" customHeight="1" x14ac:dyDescent="0.55000000000000004">
      <c r="A7" s="409" t="s">
        <v>1497</v>
      </c>
      <c r="B7" s="409"/>
      <c r="C7" s="409"/>
      <c r="D7" s="409"/>
      <c r="E7" s="409"/>
      <c r="F7" s="409"/>
      <c r="G7" s="409"/>
      <c r="H7" s="409"/>
      <c r="I7" s="409"/>
      <c r="J7" s="409"/>
    </row>
    <row r="8" spans="1:10" ht="44.25" customHeight="1" x14ac:dyDescent="0.55000000000000004">
      <c r="A8" s="409" t="s">
        <v>1498</v>
      </c>
      <c r="B8" s="409"/>
      <c r="C8" s="409"/>
      <c r="D8" s="409"/>
      <c r="E8" s="409"/>
      <c r="F8" s="409"/>
      <c r="G8" s="409"/>
      <c r="H8" s="409"/>
      <c r="I8" s="409"/>
      <c r="J8" s="409"/>
    </row>
    <row r="9" spans="1:10" ht="23.25" customHeight="1" x14ac:dyDescent="0.55000000000000004">
      <c r="A9" s="244"/>
      <c r="B9" s="244"/>
      <c r="C9" s="244"/>
      <c r="D9" s="244"/>
      <c r="E9" s="244"/>
      <c r="F9" s="244"/>
      <c r="G9" s="244"/>
      <c r="H9" s="244"/>
      <c r="I9" s="244"/>
      <c r="J9" s="244"/>
    </row>
    <row r="10" spans="1:10" ht="23.25" customHeight="1" x14ac:dyDescent="0.55000000000000004">
      <c r="A10" s="244"/>
      <c r="B10" s="244"/>
      <c r="C10" s="244"/>
      <c r="D10" s="244"/>
      <c r="E10" s="244"/>
      <c r="F10" s="244"/>
      <c r="G10" s="244"/>
      <c r="H10" s="244"/>
      <c r="I10" s="244"/>
      <c r="J10" s="244"/>
    </row>
    <row r="11" spans="1:10" ht="23.25" customHeight="1" x14ac:dyDescent="0.55000000000000004">
      <c r="A11" s="244"/>
      <c r="B11" s="244"/>
      <c r="C11" s="244"/>
      <c r="D11" s="244"/>
      <c r="E11" s="244"/>
      <c r="F11" s="244"/>
      <c r="G11" s="244"/>
      <c r="H11" s="244"/>
      <c r="I11" s="244"/>
      <c r="J11" s="244"/>
    </row>
    <row r="12" spans="1:10" ht="219" customHeight="1" x14ac:dyDescent="0.55000000000000004">
      <c r="A12" s="409" t="s">
        <v>1499</v>
      </c>
      <c r="B12" s="409"/>
      <c r="C12" s="409"/>
      <c r="D12" s="409"/>
      <c r="E12" s="409"/>
      <c r="F12" s="409"/>
      <c r="G12" s="409"/>
      <c r="H12" s="409"/>
      <c r="I12" s="409"/>
      <c r="J12" s="409"/>
    </row>
    <row r="16" spans="1:10" s="70" customFormat="1" ht="19.5" x14ac:dyDescent="0.45">
      <c r="A16" s="69" t="s">
        <v>463</v>
      </c>
      <c r="B16" s="70" t="s">
        <v>464</v>
      </c>
    </row>
    <row r="19" spans="7:7" x14ac:dyDescent="0.55000000000000004">
      <c r="G19" s="268"/>
    </row>
  </sheetData>
  <mergeCells count="9">
    <mergeCell ref="A1:J1"/>
    <mergeCell ref="A2:J2"/>
    <mergeCell ref="A3:J3"/>
    <mergeCell ref="A4:J4"/>
    <mergeCell ref="A12:J12"/>
    <mergeCell ref="A5:J5"/>
    <mergeCell ref="A6:J6"/>
    <mergeCell ref="A7:J7"/>
    <mergeCell ref="A8:J8"/>
  </mergeCells>
  <pageMargins left="0.75" right="0.25" top="1" bottom="0.5"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17</vt:i4>
      </vt:variant>
      <vt:variant>
        <vt:lpstr>ช่วงที่มีชื่อ</vt:lpstr>
      </vt:variant>
      <vt:variant>
        <vt:i4>20</vt:i4>
      </vt:variant>
    </vt:vector>
  </HeadingPairs>
  <TitlesOfParts>
    <vt:vector size="37" baseType="lpstr">
      <vt:lpstr>ตารางที่ 7</vt:lpstr>
      <vt:lpstr>ตารางที่ 8</vt:lpstr>
      <vt:lpstr>ตารางที่ 9</vt:lpstr>
      <vt:lpstr>ตารางที่ 10</vt:lpstr>
      <vt:lpstr>ตารางที่ 11(ไม่ใช้วิเคราะห์)</vt:lpstr>
      <vt:lpstr>ตารางที่ 11(ไม่รวมงบบุค)</vt:lpstr>
      <vt:lpstr>ตารางที่ 11เกิน20</vt:lpstr>
      <vt:lpstr>ตารางที่  12</vt:lpstr>
      <vt:lpstr>รายงานสรุป</vt:lpstr>
      <vt:lpstr>11 เหตุผล</vt:lpstr>
      <vt:lpstr>7. เหตุผล</vt:lpstr>
      <vt:lpstr>7 เหตุผล(ตย.)</vt:lpstr>
      <vt:lpstr>11 เหตุผล ตย.</vt:lpstr>
      <vt:lpstr>ตัวอย่าง1</vt:lpstr>
      <vt:lpstr>ตัวอย่าง2</vt:lpstr>
      <vt:lpstr>ตัวอย่าง3</vt:lpstr>
      <vt:lpstr>รายงานสรุป ตย</vt:lpstr>
      <vt:lpstr>'11 เหตุผล'!Print_Area</vt:lpstr>
      <vt:lpstr>'11 เหตุผล ตย.'!Print_Area</vt:lpstr>
      <vt:lpstr>'ตารางที่ 10'!Print_Area</vt:lpstr>
      <vt:lpstr>'ตารางที่ 11(ไม่ใช้วิเคราะห์)'!Print_Area</vt:lpstr>
      <vt:lpstr>'ตารางที่ 11(ไม่รวมงบบุค)'!Print_Area</vt:lpstr>
      <vt:lpstr>'ตารางที่ 11เกิน20'!Print_Area</vt:lpstr>
      <vt:lpstr>'ตารางที่ 7'!Print_Area</vt:lpstr>
      <vt:lpstr>'ตารางที่ 8'!Print_Area</vt:lpstr>
      <vt:lpstr>'ตารางที่ 9'!Print_Area</vt:lpstr>
      <vt:lpstr>รายงานสรุป!Print_Area</vt:lpstr>
      <vt:lpstr>'รายงานสรุป ตย'!Print_Area</vt:lpstr>
      <vt:lpstr>ตัวอย่าง1!Print_Titles</vt:lpstr>
      <vt:lpstr>ตัวอย่าง2!Print_Titles</vt:lpstr>
      <vt:lpstr>'ตารางที่ 10'!Print_Titles</vt:lpstr>
      <vt:lpstr>'ตารางที่ 11(ไม่ใช้วิเคราะห์)'!Print_Titles</vt:lpstr>
      <vt:lpstr>'ตารางที่ 11(ไม่รวมงบบุค)'!Print_Titles</vt:lpstr>
      <vt:lpstr>'ตารางที่ 11เกิน20'!Print_Titles</vt:lpstr>
      <vt:lpstr>'ตารางที่ 7'!Print_Titles</vt:lpstr>
      <vt:lpstr>'ตารางที่ 8'!Print_Titles</vt:lpstr>
      <vt:lpstr>'ตารางที่ 9'!Print_Titles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COM</cp:lastModifiedBy>
  <cp:lastPrinted>2025-11-04T08:47:12Z</cp:lastPrinted>
  <dcterms:created xsi:type="dcterms:W3CDTF">2010-02-03T06:14:59Z</dcterms:created>
  <dcterms:modified xsi:type="dcterms:W3CDTF">2025-11-04T08:47:53Z</dcterms:modified>
</cp:coreProperties>
</file>